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конькова\"/>
    </mc:Choice>
  </mc:AlternateContent>
  <xr:revisionPtr revIDLastSave="0" documentId="13_ncr:1_{13DD0969-A397-4FA3-AB31-D3A8E3953F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ЖУКОВСКОГО 6" sheetId="1" r:id="rId1"/>
    <sheet name="СОДЕРЖАНИЕ ЖИЛЬЯ" sheetId="2" r:id="rId2"/>
    <sheet name="РЕМОНТ ЖИЛЬЯ" sheetId="3" r:id="rId3"/>
    <sheet name="Отчет" sheetId="4" r:id="rId4"/>
  </sheets>
  <calcPr calcId="191029" refMode="R1C1"/>
</workbook>
</file>

<file path=xl/calcChain.xml><?xml version="1.0" encoding="utf-8"?>
<calcChain xmlns="http://schemas.openxmlformats.org/spreadsheetml/2006/main">
  <c r="L26" i="4" l="1"/>
  <c r="I35" i="1"/>
  <c r="L28" i="4"/>
  <c r="J21" i="4"/>
  <c r="J20" i="4"/>
  <c r="J19" i="4"/>
  <c r="G22" i="4"/>
  <c r="I22" i="3"/>
  <c r="I15" i="3"/>
  <c r="I30" i="1" s="1"/>
  <c r="I85" i="2"/>
  <c r="I79" i="2"/>
  <c r="I73" i="2"/>
  <c r="I61" i="2"/>
  <c r="I54" i="2"/>
  <c r="I48" i="2"/>
  <c r="I40" i="2"/>
  <c r="I31" i="2"/>
  <c r="I26" i="2"/>
  <c r="I17" i="2"/>
  <c r="I12" i="2"/>
  <c r="I13" i="2"/>
  <c r="M39" i="1"/>
  <c r="G22" i="1"/>
  <c r="J22" i="4" l="1"/>
  <c r="M22" i="4"/>
  <c r="I25" i="3"/>
  <c r="I37" i="1" s="1"/>
  <c r="K44" i="1"/>
  <c r="K45" i="1"/>
  <c r="E23" i="1"/>
  <c r="K30" i="1"/>
  <c r="K31" i="1"/>
  <c r="K32" i="1"/>
  <c r="K33" i="1"/>
  <c r="K35" i="1"/>
  <c r="K36" i="1"/>
  <c r="K37" i="1"/>
  <c r="K38" i="1"/>
  <c r="K28" i="1"/>
  <c r="I83" i="2"/>
  <c r="I77" i="2"/>
  <c r="I65" i="2"/>
  <c r="I58" i="2"/>
  <c r="I19" i="3"/>
  <c r="I34" i="1" s="1"/>
  <c r="K34" i="1" s="1"/>
  <c r="I52" i="2"/>
  <c r="I44" i="2"/>
  <c r="I36" i="2"/>
  <c r="I30" i="2"/>
  <c r="I24" i="2"/>
  <c r="I16" i="2"/>
  <c r="I11" i="2"/>
  <c r="I21" i="2"/>
  <c r="I27" i="2" s="1"/>
  <c r="I33" i="2" s="1"/>
  <c r="I41" i="2" s="1"/>
  <c r="I49" i="2" s="1"/>
  <c r="I55" i="2" s="1"/>
  <c r="I62" i="2" s="1"/>
  <c r="I74" i="2" s="1"/>
  <c r="I80" i="2" s="1"/>
  <c r="I87" i="2" s="1"/>
  <c r="K43" i="1" l="1"/>
  <c r="M28" i="1"/>
  <c r="C29" i="1" s="1"/>
  <c r="M12" i="1"/>
  <c r="C13" i="1" s="1"/>
  <c r="M13" i="1" s="1"/>
  <c r="M14" i="1" l="1"/>
  <c r="C14" i="1"/>
  <c r="M29" i="1"/>
  <c r="C30" i="1" s="1"/>
  <c r="M30" i="1" s="1"/>
  <c r="C31" i="1" s="1"/>
  <c r="C15" i="1"/>
  <c r="M15" i="1" s="1"/>
  <c r="L31" i="4"/>
  <c r="L36" i="4" s="1"/>
  <c r="L37" i="4" s="1"/>
  <c r="J13" i="4"/>
  <c r="G13" i="4"/>
  <c r="M13" i="4"/>
  <c r="M23" i="4" s="1"/>
  <c r="L34" i="4" s="1"/>
  <c r="K46" i="1"/>
  <c r="I46" i="1"/>
  <c r="M16" i="1" l="1"/>
  <c r="C16" i="1"/>
  <c r="M31" i="1"/>
  <c r="C32" i="1" s="1"/>
  <c r="G39" i="1"/>
  <c r="E39" i="1"/>
  <c r="G23" i="1"/>
  <c r="M17" i="1" l="1"/>
  <c r="C17" i="1"/>
  <c r="M32" i="1"/>
  <c r="C33" i="1" s="1"/>
  <c r="L7" i="1"/>
  <c r="L6" i="1"/>
  <c r="I88" i="2"/>
  <c r="I22" i="1" s="1"/>
  <c r="K22" i="1" s="1"/>
  <c r="I81" i="2"/>
  <c r="I21" i="1" s="1"/>
  <c r="K21" i="1" s="1"/>
  <c r="I75" i="2"/>
  <c r="I20" i="1" s="1"/>
  <c r="K20" i="1" s="1"/>
  <c r="I63" i="2"/>
  <c r="I19" i="1" s="1"/>
  <c r="K19" i="1" s="1"/>
  <c r="I56" i="2"/>
  <c r="I18" i="1" s="1"/>
  <c r="K18" i="1" s="1"/>
  <c r="I50" i="2"/>
  <c r="I17" i="1" s="1"/>
  <c r="K17" i="1" s="1"/>
  <c r="I42" i="2"/>
  <c r="I16" i="1" s="1"/>
  <c r="K16" i="1" s="1"/>
  <c r="I34" i="2"/>
  <c r="I15" i="1" s="1"/>
  <c r="K15" i="1" s="1"/>
  <c r="I28" i="2"/>
  <c r="I14" i="1" s="1"/>
  <c r="K14" i="1" s="1"/>
  <c r="I22" i="2"/>
  <c r="I13" i="1" s="1"/>
  <c r="K13" i="1" s="1"/>
  <c r="I14" i="2"/>
  <c r="I12" i="1" s="1"/>
  <c r="K12" i="1" s="1"/>
  <c r="C18" i="1" l="1"/>
  <c r="M18" i="1" s="1"/>
  <c r="M33" i="1"/>
  <c r="C34" i="1" s="1"/>
  <c r="I89" i="2"/>
  <c r="I23" i="1"/>
  <c r="C19" i="1" l="1"/>
  <c r="M19" i="1" s="1"/>
  <c r="M34" i="1"/>
  <c r="C35" i="1" s="1"/>
  <c r="C20" i="1" l="1"/>
  <c r="M20" i="1" s="1"/>
  <c r="M35" i="1"/>
  <c r="C36" i="1" s="1"/>
  <c r="K23" i="1"/>
  <c r="K24" i="1" s="1"/>
  <c r="C21" i="1" l="1"/>
  <c r="M21" i="1" s="1"/>
  <c r="M36" i="1"/>
  <c r="C37" i="1" s="1"/>
  <c r="C22" i="1" l="1"/>
  <c r="M37" i="1"/>
  <c r="C38" i="1" s="1"/>
  <c r="I12" i="3"/>
  <c r="I7" i="3"/>
  <c r="I26" i="3" l="1"/>
  <c r="I29" i="1"/>
  <c r="I7" i="2"/>
  <c r="K29" i="1" l="1"/>
  <c r="K39" i="1" s="1"/>
  <c r="K40" i="1" s="1"/>
  <c r="M54" i="1" s="1"/>
  <c r="I39" i="1"/>
  <c r="M46" i="1"/>
  <c r="M23" i="1"/>
  <c r="M53" i="1" l="1"/>
</calcChain>
</file>

<file path=xl/sharedStrings.xml><?xml version="1.0" encoding="utf-8"?>
<sst xmlns="http://schemas.openxmlformats.org/spreadsheetml/2006/main" count="434" uniqueCount="162">
  <si>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</si>
  <si>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</si>
  <si>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</si>
  <si>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</si>
  <si>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</si>
  <si>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</si>
  <si>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</si>
  <si>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</si>
  <si>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</si>
  <si>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</si>
  <si>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</si>
  <si>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</si>
  <si>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</si>
  <si>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</si>
  <si>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</si>
  <si>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</si>
  <si>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</si>
  <si>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</si>
  <si>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</si>
  <si>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</si>
  <si>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</si>
  <si>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</si>
  <si>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</si>
  <si>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</si>
  <si>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</si>
  <si>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</si>
  <si>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</si>
  <si>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</si>
  <si>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</si>
  <si>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</si>
  <si>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</si>
  <si>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</si>
  <si>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</si>
  <si>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</si>
  <si>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Ежемесячный обход и осмотр инженерных коммуникаций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</si>
  <si>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</si>
  <si>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</si>
  <si>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</si>
  <si>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</si>
  <si>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</si>
  <si>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</si>
  <si>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</si>
  <si>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</si>
  <si>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</si>
  <si>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</si>
  <si>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</si>
  <si>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</si>
  <si>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</si>
  <si>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</si>
  <si>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</si>
  <si>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</si>
  <si>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</si>
  <si>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</si>
  <si>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</si>
  <si>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</si>
  <si>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</si>
  <si>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</si>
  <si>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</si>
  <si>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</si>
  <si>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Начисленно средств за 2022г.</t>
  </si>
  <si>
    <t>Оплачено средств за 2022г.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</si>
  <si>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</si>
  <si>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</si>
  <si>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</si>
  <si>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</si>
  <si>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</si>
  <si>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</si>
  <si>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</si>
  <si>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</si>
  <si>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</si>
  <si>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</si>
  <si>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Февраль 2022г.</t>
  </si>
  <si>
    <t>ИТОГО февраль 2022г.</t>
  </si>
  <si>
    <t>Март 2022г.</t>
  </si>
  <si>
    <t>ИТОГО март 2022г.</t>
  </si>
  <si>
    <t>Апрель 2022г.</t>
  </si>
  <si>
    <t>ИТОГО апрель 2022г.</t>
  </si>
  <si>
    <t>Май 2022г.</t>
  </si>
  <si>
    <t>ИТОГО май 2022г.</t>
  </si>
  <si>
    <t>Июнь 2022г.</t>
  </si>
  <si>
    <t>ИТОГО июнь 2022г.</t>
  </si>
  <si>
    <t>Июль 2022г.</t>
  </si>
  <si>
    <t>ИТОГО июль 2022г.</t>
  </si>
  <si>
    <t>Август 2022г.</t>
  </si>
  <si>
    <t>ИТОГО август 2022г.</t>
  </si>
  <si>
    <t>Сентябрь 2022г.</t>
  </si>
  <si>
    <t>ИТОГО сентябрьь 2022г.</t>
  </si>
  <si>
    <t>Октябрь 2022г.</t>
  </si>
  <si>
    <t>ИТОГО октябрь 2021г.</t>
  </si>
  <si>
    <t>Ноябрь 2022г.</t>
  </si>
  <si>
    <t>ИТОГО ноябрь 2022г.</t>
  </si>
  <si>
    <t>Декабрь 2022г.</t>
  </si>
  <si>
    <t>ИТОГО декабрь 2022г.</t>
  </si>
  <si>
    <t xml:space="preserve">ИТОГО за 2022г. </t>
  </si>
  <si>
    <t>28.02.2022г.</t>
  </si>
  <si>
    <t>31.03.2022г.</t>
  </si>
  <si>
    <t>30.04.2022г.</t>
  </si>
  <si>
    <t>31.05.2022г.</t>
  </si>
  <si>
    <t>Проверка вентканалов и дымоходов</t>
  </si>
  <si>
    <t>усл.</t>
  </si>
  <si>
    <t>30.06.2022г.</t>
  </si>
  <si>
    <t>31.07.2022г.</t>
  </si>
  <si>
    <t>31.08.2022г.</t>
  </si>
  <si>
    <t>Гидравлические испытания системы ЦО</t>
  </si>
  <si>
    <t>30.09.2022г.</t>
  </si>
  <si>
    <t>31.10.2022г.</t>
  </si>
  <si>
    <t>Запуск отопления</t>
  </si>
  <si>
    <t>30.11.2022г.</t>
  </si>
  <si>
    <t>Задолженность на 31.12.2022г.</t>
  </si>
  <si>
    <t>Информация за 2022г.</t>
  </si>
  <si>
    <t>ОТЧЕТ ООО "Управляющая компания "ЮгДомКомфорт" за 2022г. перед собственниками</t>
  </si>
  <si>
    <t>31.12.2022г.</t>
  </si>
  <si>
    <t>ТО ВДГО</t>
  </si>
  <si>
    <t>Содержание общего имущества МКД -5,45 руб.</t>
  </si>
  <si>
    <t>Ремонт общего имущества МКД - 5,45 руб.</t>
  </si>
  <si>
    <t>Управление многоквартирным домом - 2,18 руб.</t>
  </si>
  <si>
    <t>Содержание газовых сетей - 0,07 руб.</t>
  </si>
  <si>
    <t>Содержание ОПУ эл.эн.-0,05руб.</t>
  </si>
  <si>
    <t>Уборка придомовой тер-ии</t>
  </si>
  <si>
    <t>Должники на 01.02.2022г.</t>
  </si>
  <si>
    <t>Баланс дома на 01.02.2022г.</t>
  </si>
  <si>
    <t>Содержание ОПУ эл. эн.</t>
  </si>
  <si>
    <t>на доме № 10 по ул. Жуковского</t>
  </si>
  <si>
    <t>за период с 01.02.2022г. по 31.12.2022г.</t>
  </si>
  <si>
    <t>Управляющая компания ООО "УК "ЮгДомКомфорт" с  01.02.2022 г.</t>
  </si>
  <si>
    <t>МАРТ 2022г.</t>
  </si>
  <si>
    <t>31.03.2022г</t>
  </si>
  <si>
    <t>Устройство освещения аншлага</t>
  </si>
  <si>
    <t xml:space="preserve">Развоздушивание системы ЦО </t>
  </si>
  <si>
    <t>с 01.02.2022г. по 31.12.2022г.</t>
  </si>
  <si>
    <t>Ремонт ОИ</t>
  </si>
  <si>
    <t>Содержание ОИ</t>
  </si>
  <si>
    <t>Лицевой счет МКД по адресу: г. Таганрог, ул.  Жуковского, д. 6</t>
  </si>
  <si>
    <t>S жилых помещений - 800,01 м²</t>
  </si>
  <si>
    <t>Протокол №1 от 26 ноября 2021г.</t>
  </si>
  <si>
    <t>Уборка придомовой тер-ии-2,25 руб.</t>
  </si>
  <si>
    <t>Тариф -15,45 руб.</t>
  </si>
  <si>
    <t>Приказ ГЖИ № 105-Л  от 31.01.22г.</t>
  </si>
  <si>
    <t>Установка табличек предприятия1</t>
  </si>
  <si>
    <t>Прочистка канализационного выпуска до люка</t>
  </si>
  <si>
    <t>Откачка фекалий из подвала. Прочистка канализационного выпуска</t>
  </si>
  <si>
    <t xml:space="preserve">Ремонт электропроводки в подъезде. Установка лампы  светодиодной </t>
  </si>
  <si>
    <t>АПРЕЛЬ 2022г.</t>
  </si>
  <si>
    <t>Ремонт освещения МОП с заменой электроэлементов</t>
  </si>
  <si>
    <t>Запуск системы ЦО после аварийной остановки</t>
  </si>
  <si>
    <t>Установка лавочки</t>
  </si>
  <si>
    <t>Проверка системы ЦК. Вызов службы водоканала</t>
  </si>
  <si>
    <t>Глубокая прочистка системы ЦК</t>
  </si>
  <si>
    <t xml:space="preserve">Покос на придомовой территории </t>
  </si>
  <si>
    <t>АВГУСТ 2022г.</t>
  </si>
  <si>
    <t>Ремонт водосточных труб, установка воронки, замена участка трубы</t>
  </si>
  <si>
    <t xml:space="preserve">Ремонт цоколя </t>
  </si>
  <si>
    <t>Дезинсекция подвального помещения</t>
  </si>
  <si>
    <t>СЕНТЯБРЬ 2022г.</t>
  </si>
  <si>
    <t>ИТОГО сентябрь 2022г.</t>
  </si>
  <si>
    <t>Ремонт освещения в подвале</t>
  </si>
  <si>
    <t>Прочистка канализации 18 м.п.</t>
  </si>
  <si>
    <t>Снятие показаний ОДПУ электроэнергии сентябрь, октябрь</t>
  </si>
  <si>
    <t>Пофасадная регулировка ЦО. Приобретение и установка емкости 60л.</t>
  </si>
  <si>
    <t>Снятие показаний ОДПУ ЭЭ</t>
  </si>
  <si>
    <t xml:space="preserve">Аварийный ремонт лежака ЦО на чердаке </t>
  </si>
  <si>
    <t>дома по адресу: Ростовская область, г. Таганрог, ул.Жуковского,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</si>
</sst>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0" fontId="8" fillId="0" borderId="3" xfId="0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2" fontId="3" fillId="0" borderId="4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14" fontId="15" fillId="0" borderId="4" xfId="2" applyNumberFormat="1" applyFont="1" applyBorder="1" applyAlignment="1">
      <alignment horizontal="center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0" fontId="3" fillId="0" borderId="4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4" fontId="3" fillId="0" borderId="1" xfId="0" applyNumberFormat="1" applyFont="1" applyBorder="1"/>
    <xf numFmtId="2" fontId="3" fillId="0" borderId="4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/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8" fillId="0" borderId="2" xfId="0" applyNumberFormat="1" applyFont="1" applyBorder="1"/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58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0" t="s">
        <v>132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x14ac:dyDescent="0.3">
      <c r="A2" s="57" t="s">
        <v>133</v>
      </c>
      <c r="B2" s="58"/>
      <c r="C2" s="58"/>
      <c r="D2" s="59"/>
      <c r="E2" s="57" t="s">
        <v>134</v>
      </c>
      <c r="F2" s="58"/>
      <c r="G2" s="58"/>
      <c r="H2" s="58"/>
      <c r="I2" s="59"/>
      <c r="J2" s="57" t="s">
        <v>137</v>
      </c>
      <c r="K2" s="58"/>
      <c r="L2" s="58"/>
      <c r="M2" s="59"/>
    </row>
    <row r="3" spans="1:13" x14ac:dyDescent="0.3">
      <c r="A3" s="57" t="s">
        <v>136</v>
      </c>
      <c r="B3" s="59"/>
      <c r="C3" s="57" t="s">
        <v>113</v>
      </c>
      <c r="D3" s="58"/>
      <c r="E3" s="58"/>
      <c r="F3" s="58"/>
      <c r="G3" s="58"/>
      <c r="H3" s="59"/>
      <c r="I3" s="57" t="s">
        <v>114</v>
      </c>
      <c r="J3" s="58"/>
      <c r="K3" s="58"/>
      <c r="L3" s="58"/>
      <c r="M3" s="59"/>
    </row>
    <row r="4" spans="1:13" x14ac:dyDescent="0.3">
      <c r="A4" s="57" t="s">
        <v>115</v>
      </c>
      <c r="B4" s="58"/>
      <c r="C4" s="58"/>
      <c r="D4" s="58"/>
      <c r="E4" s="58"/>
      <c r="F4" s="58"/>
      <c r="G4" s="59"/>
      <c r="H4" s="57" t="s">
        <v>116</v>
      </c>
      <c r="I4" s="58"/>
      <c r="J4" s="58"/>
      <c r="K4" s="58"/>
      <c r="L4" s="58"/>
      <c r="M4" s="59"/>
    </row>
    <row r="5" spans="1:13" x14ac:dyDescent="0.3">
      <c r="A5" s="53"/>
      <c r="B5" s="53"/>
      <c r="C5" s="53"/>
      <c r="D5" s="53"/>
      <c r="E5" s="53"/>
      <c r="F5" s="53" t="s">
        <v>117</v>
      </c>
      <c r="G5" s="53"/>
      <c r="H5" s="53"/>
      <c r="I5" s="53"/>
      <c r="J5" s="53" t="s">
        <v>135</v>
      </c>
      <c r="K5" s="53"/>
      <c r="L5" s="53"/>
      <c r="M5" s="53"/>
    </row>
    <row r="6" spans="1:13" x14ac:dyDescent="0.3">
      <c r="A6" s="57" t="s">
        <v>119</v>
      </c>
      <c r="B6" s="58"/>
      <c r="C6" s="58"/>
      <c r="D6" s="59"/>
      <c r="E6" s="65">
        <v>0</v>
      </c>
      <c r="F6" s="66"/>
      <c r="G6" s="57" t="s">
        <v>59</v>
      </c>
      <c r="H6" s="58"/>
      <c r="I6" s="58"/>
      <c r="J6" s="58"/>
      <c r="K6" s="59"/>
      <c r="L6" s="65">
        <f>E23+E39</f>
        <v>95921.979999999981</v>
      </c>
      <c r="M6" s="66"/>
    </row>
    <row r="7" spans="1:13" x14ac:dyDescent="0.3">
      <c r="A7" s="57" t="s">
        <v>120</v>
      </c>
      <c r="B7" s="58"/>
      <c r="C7" s="58"/>
      <c r="D7" s="59"/>
      <c r="E7" s="65">
        <v>0</v>
      </c>
      <c r="F7" s="66"/>
      <c r="G7" s="57" t="s">
        <v>60</v>
      </c>
      <c r="H7" s="58"/>
      <c r="I7" s="58"/>
      <c r="J7" s="58"/>
      <c r="K7" s="59"/>
      <c r="L7" s="65">
        <f>G23+G39</f>
        <v>84814.049999999988</v>
      </c>
      <c r="M7" s="59"/>
    </row>
    <row r="8" spans="1:13" x14ac:dyDescent="0.3">
      <c r="A8" s="67" t="s">
        <v>109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9"/>
    </row>
    <row r="9" spans="1:13" x14ac:dyDescent="0.3">
      <c r="A9" s="70" t="s">
        <v>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1:13" ht="14.25" customHeight="1" x14ac:dyDescent="0.3">
      <c r="A10" s="57" t="s">
        <v>55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5">
        <v>0</v>
      </c>
      <c r="M10" s="66"/>
    </row>
    <row r="11" spans="1:13" ht="54.75" customHeight="1" x14ac:dyDescent="0.3">
      <c r="A11" s="64" t="s">
        <v>1</v>
      </c>
      <c r="B11" s="64"/>
      <c r="C11" s="63" t="s">
        <v>6</v>
      </c>
      <c r="D11" s="64"/>
      <c r="E11" s="63" t="s">
        <v>2</v>
      </c>
      <c r="F11" s="64"/>
      <c r="G11" s="63" t="s">
        <v>3</v>
      </c>
      <c r="H11" s="63"/>
      <c r="I11" s="75" t="s">
        <v>4</v>
      </c>
      <c r="J11" s="75"/>
      <c r="K11" s="73" t="s">
        <v>5</v>
      </c>
      <c r="L11" s="74"/>
      <c r="M11" s="2" t="s">
        <v>8</v>
      </c>
    </row>
    <row r="12" spans="1:13" x14ac:dyDescent="0.3">
      <c r="A12" s="53" t="s">
        <v>61</v>
      </c>
      <c r="B12" s="53"/>
      <c r="C12" s="65">
        <v>0</v>
      </c>
      <c r="D12" s="66"/>
      <c r="E12" s="65">
        <v>4360.09</v>
      </c>
      <c r="F12" s="66"/>
      <c r="G12" s="65">
        <v>0</v>
      </c>
      <c r="H12" s="66"/>
      <c r="I12" s="106">
        <f>'СОДЕРЖАНИЕ ЖИЛЬЯ'!I14</f>
        <v>2510.8551000000002</v>
      </c>
      <c r="J12" s="59"/>
      <c r="K12" s="107">
        <f>G12-I12</f>
        <v>-2510.8551000000002</v>
      </c>
      <c r="L12" s="53"/>
      <c r="M12" s="41">
        <f>C12+E12-G12</f>
        <v>4360.09</v>
      </c>
    </row>
    <row r="13" spans="1:13" x14ac:dyDescent="0.3">
      <c r="A13" s="53" t="s">
        <v>62</v>
      </c>
      <c r="B13" s="53"/>
      <c r="C13" s="65">
        <f>M12</f>
        <v>4360.09</v>
      </c>
      <c r="D13" s="66"/>
      <c r="E13" s="65">
        <v>4360.09</v>
      </c>
      <c r="F13" s="66"/>
      <c r="G13" s="65">
        <v>4214.37</v>
      </c>
      <c r="H13" s="66"/>
      <c r="I13" s="106">
        <f>'СОДЕРЖАНИЕ ЖИЛЬЯ'!I22</f>
        <v>12779.001</v>
      </c>
      <c r="J13" s="59"/>
      <c r="K13" s="107">
        <f t="shared" ref="K13" si="0">G13-I13</f>
        <v>-8564.6310000000012</v>
      </c>
      <c r="L13" s="53"/>
      <c r="M13" s="41">
        <f t="shared" ref="M13:M21" si="1">C13+E13-G13</f>
        <v>4505.8100000000004</v>
      </c>
    </row>
    <row r="14" spans="1:13" x14ac:dyDescent="0.3">
      <c r="A14" s="53" t="s">
        <v>63</v>
      </c>
      <c r="B14" s="53"/>
      <c r="C14" s="65">
        <f t="shared" ref="C14:C22" si="2">M13</f>
        <v>4505.8100000000004</v>
      </c>
      <c r="D14" s="66"/>
      <c r="E14" s="65">
        <v>4360.09</v>
      </c>
      <c r="F14" s="66"/>
      <c r="G14" s="65">
        <v>3642.73</v>
      </c>
      <c r="H14" s="66"/>
      <c r="I14" s="106">
        <f>'СОДЕРЖАНИЕ ЖИЛЬЯ'!I28</f>
        <v>3699.4126000000001</v>
      </c>
      <c r="J14" s="59"/>
      <c r="K14" s="107">
        <f t="shared" ref="K14:K22" si="3">G14-I14</f>
        <v>-56.682600000000093</v>
      </c>
      <c r="L14" s="53"/>
      <c r="M14" s="41">
        <f t="shared" si="1"/>
        <v>5223.1700000000019</v>
      </c>
    </row>
    <row r="15" spans="1:13" x14ac:dyDescent="0.3">
      <c r="A15" s="53" t="s">
        <v>64</v>
      </c>
      <c r="B15" s="53"/>
      <c r="C15" s="65">
        <f t="shared" si="2"/>
        <v>5223.1700000000019</v>
      </c>
      <c r="D15" s="66"/>
      <c r="E15" s="65">
        <v>4360.09</v>
      </c>
      <c r="F15" s="66"/>
      <c r="G15" s="65">
        <v>4656.34</v>
      </c>
      <c r="H15" s="66"/>
      <c r="I15" s="106">
        <f>'СОДЕРЖАНИЕ ЖИЛЬЯ'!I34</f>
        <v>9551.8790000000008</v>
      </c>
      <c r="J15" s="59"/>
      <c r="K15" s="107">
        <f t="shared" si="3"/>
        <v>-4895.5390000000007</v>
      </c>
      <c r="L15" s="53"/>
      <c r="M15" s="41">
        <f t="shared" si="1"/>
        <v>4926.9200000000019</v>
      </c>
    </row>
    <row r="16" spans="1:13" x14ac:dyDescent="0.3">
      <c r="A16" s="53" t="s">
        <v>65</v>
      </c>
      <c r="B16" s="53"/>
      <c r="C16" s="65">
        <f t="shared" si="2"/>
        <v>4926.9200000000019</v>
      </c>
      <c r="D16" s="66"/>
      <c r="E16" s="65">
        <v>4360.09</v>
      </c>
      <c r="F16" s="66"/>
      <c r="G16" s="65">
        <v>5168.88</v>
      </c>
      <c r="H16" s="66"/>
      <c r="I16" s="106">
        <f>'СОДЕРЖАНИЕ ЖИЛЬЯ'!I42</f>
        <v>18083.049120000003</v>
      </c>
      <c r="J16" s="59"/>
      <c r="K16" s="107">
        <f t="shared" si="3"/>
        <v>-12914.169120000002</v>
      </c>
      <c r="L16" s="53"/>
      <c r="M16" s="41">
        <f t="shared" si="1"/>
        <v>4118.1300000000019</v>
      </c>
    </row>
    <row r="17" spans="1:13" x14ac:dyDescent="0.3">
      <c r="A17" s="53" t="s">
        <v>66</v>
      </c>
      <c r="B17" s="53"/>
      <c r="C17" s="65">
        <f t="shared" si="2"/>
        <v>4118.1300000000019</v>
      </c>
      <c r="D17" s="66"/>
      <c r="E17" s="65">
        <v>4360.09</v>
      </c>
      <c r="F17" s="66"/>
      <c r="G17" s="65">
        <v>3899.66</v>
      </c>
      <c r="H17" s="66"/>
      <c r="I17" s="106">
        <f>'СОДЕРЖАНИЕ ЖИЛЬЯ'!I50</f>
        <v>6921.8587200000002</v>
      </c>
      <c r="J17" s="59"/>
      <c r="K17" s="107">
        <f t="shared" si="3"/>
        <v>-3022.1987200000003</v>
      </c>
      <c r="L17" s="53"/>
      <c r="M17" s="41">
        <f t="shared" si="1"/>
        <v>4578.5600000000013</v>
      </c>
    </row>
    <row r="18" spans="1:13" x14ac:dyDescent="0.3">
      <c r="A18" s="53" t="s">
        <v>67</v>
      </c>
      <c r="B18" s="53"/>
      <c r="C18" s="65">
        <f t="shared" si="2"/>
        <v>4578.5600000000013</v>
      </c>
      <c r="D18" s="66"/>
      <c r="E18" s="65">
        <v>4360.09</v>
      </c>
      <c r="F18" s="66"/>
      <c r="G18" s="65">
        <v>3829.25</v>
      </c>
      <c r="H18" s="66"/>
      <c r="I18" s="106">
        <f>'СОДЕРЖАНИЕ ЖИЛЬЯ'!I56</f>
        <v>5319.59717</v>
      </c>
      <c r="J18" s="59"/>
      <c r="K18" s="107">
        <f t="shared" si="3"/>
        <v>-1490.34717</v>
      </c>
      <c r="L18" s="53"/>
      <c r="M18" s="41">
        <f t="shared" si="1"/>
        <v>5109.4000000000015</v>
      </c>
    </row>
    <row r="19" spans="1:13" x14ac:dyDescent="0.3">
      <c r="A19" s="53" t="s">
        <v>68</v>
      </c>
      <c r="B19" s="53"/>
      <c r="C19" s="65">
        <f t="shared" si="2"/>
        <v>5109.4000000000015</v>
      </c>
      <c r="D19" s="66"/>
      <c r="E19" s="65">
        <v>4360.09</v>
      </c>
      <c r="F19" s="66"/>
      <c r="G19" s="65">
        <v>4962.45</v>
      </c>
      <c r="H19" s="66"/>
      <c r="I19" s="106">
        <f>'СОДЕРЖАНИЕ ЖИЛЬЯ'!I63</f>
        <v>13049.449120000001</v>
      </c>
      <c r="J19" s="59"/>
      <c r="K19" s="107">
        <f t="shared" si="3"/>
        <v>-8086.9991200000013</v>
      </c>
      <c r="L19" s="53"/>
      <c r="M19" s="41">
        <f t="shared" si="1"/>
        <v>4507.0400000000018</v>
      </c>
    </row>
    <row r="20" spans="1:13" x14ac:dyDescent="0.3">
      <c r="A20" s="53" t="s">
        <v>69</v>
      </c>
      <c r="B20" s="53"/>
      <c r="C20" s="65">
        <f t="shared" si="2"/>
        <v>4507.0400000000018</v>
      </c>
      <c r="D20" s="66"/>
      <c r="E20" s="65">
        <v>4360.09</v>
      </c>
      <c r="F20" s="66"/>
      <c r="G20" s="65">
        <v>4250.3500000000004</v>
      </c>
      <c r="H20" s="66"/>
      <c r="I20" s="106">
        <f>'СОДЕРЖАНИЕ ЖИЛЬЯ'!I75</f>
        <v>9341.79162</v>
      </c>
      <c r="J20" s="59"/>
      <c r="K20" s="107">
        <f t="shared" si="3"/>
        <v>-5091.4416199999996</v>
      </c>
      <c r="L20" s="53"/>
      <c r="M20" s="41">
        <f t="shared" si="1"/>
        <v>4616.7800000000007</v>
      </c>
    </row>
    <row r="21" spans="1:13" x14ac:dyDescent="0.3">
      <c r="A21" s="53" t="s">
        <v>70</v>
      </c>
      <c r="B21" s="53"/>
      <c r="C21" s="65">
        <f t="shared" si="2"/>
        <v>4616.7800000000007</v>
      </c>
      <c r="D21" s="66"/>
      <c r="E21" s="65">
        <v>4360.09</v>
      </c>
      <c r="F21" s="66"/>
      <c r="G21" s="65">
        <v>3946.89</v>
      </c>
      <c r="H21" s="66"/>
      <c r="I21" s="106">
        <f>'СОДЕРЖАНИЕ ЖИЛЬЯ'!I81</f>
        <v>3225.8244200000004</v>
      </c>
      <c r="J21" s="59"/>
      <c r="K21" s="107">
        <f t="shared" si="3"/>
        <v>721.0655799999995</v>
      </c>
      <c r="L21" s="53"/>
      <c r="M21" s="41">
        <f t="shared" si="1"/>
        <v>5029.9800000000014</v>
      </c>
    </row>
    <row r="22" spans="1:13" x14ac:dyDescent="0.3">
      <c r="A22" s="53" t="s">
        <v>7</v>
      </c>
      <c r="B22" s="53"/>
      <c r="C22" s="65">
        <f t="shared" si="2"/>
        <v>5029.9800000000014</v>
      </c>
      <c r="D22" s="66"/>
      <c r="E22" s="65">
        <v>4360.09</v>
      </c>
      <c r="F22" s="66"/>
      <c r="G22" s="65">
        <f>3835.99</f>
        <v>3835.99</v>
      </c>
      <c r="H22" s="66"/>
      <c r="I22" s="106">
        <f>'СОДЕРЖАНИЕ ЖИЛЬЯ'!I88</f>
        <v>10426.00892</v>
      </c>
      <c r="J22" s="59"/>
      <c r="K22" s="107">
        <f t="shared" si="3"/>
        <v>-6590.0189200000004</v>
      </c>
      <c r="L22" s="53"/>
      <c r="M22" s="41">
        <v>5554.02</v>
      </c>
    </row>
    <row r="23" spans="1:13" x14ac:dyDescent="0.3">
      <c r="A23" s="82" t="s">
        <v>9</v>
      </c>
      <c r="B23" s="82"/>
      <c r="C23" s="83"/>
      <c r="D23" s="84"/>
      <c r="E23" s="80">
        <f>SUM(E12:E22)</f>
        <v>47960.989999999991</v>
      </c>
      <c r="F23" s="82"/>
      <c r="G23" s="80">
        <f>SUM(G12:G22)</f>
        <v>42406.909999999996</v>
      </c>
      <c r="H23" s="80"/>
      <c r="I23" s="80">
        <f>SUM(I12:I22)</f>
        <v>94908.726790000015</v>
      </c>
      <c r="J23" s="80"/>
      <c r="K23" s="80">
        <f>SUM(K12:K22)</f>
        <v>-52501.816790000004</v>
      </c>
      <c r="L23" s="82"/>
      <c r="M23" s="3">
        <f>M22</f>
        <v>5554.02</v>
      </c>
    </row>
    <row r="24" spans="1:13" x14ac:dyDescent="0.3">
      <c r="A24" s="57" t="s">
        <v>58</v>
      </c>
      <c r="B24" s="58"/>
      <c r="C24" s="58"/>
      <c r="D24" s="58"/>
      <c r="E24" s="58"/>
      <c r="F24" s="58"/>
      <c r="G24" s="58"/>
      <c r="H24" s="58"/>
      <c r="I24" s="58"/>
      <c r="J24" s="58"/>
      <c r="K24" s="107">
        <f>L10+K23</f>
        <v>-52501.816790000004</v>
      </c>
      <c r="L24" s="107"/>
      <c r="M24" s="40"/>
    </row>
    <row r="25" spans="1:13" x14ac:dyDescent="0.3">
      <c r="A25" s="70" t="s">
        <v>10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6" spans="1:13" x14ac:dyDescent="0.3">
      <c r="A26" s="57" t="s">
        <v>56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65">
        <v>0</v>
      </c>
      <c r="M26" s="66"/>
    </row>
    <row r="27" spans="1:13" ht="53.25" customHeight="1" x14ac:dyDescent="0.3">
      <c r="A27" s="64" t="s">
        <v>1</v>
      </c>
      <c r="B27" s="64"/>
      <c r="C27" s="63" t="s">
        <v>6</v>
      </c>
      <c r="D27" s="64"/>
      <c r="E27" s="63" t="s">
        <v>2</v>
      </c>
      <c r="F27" s="64"/>
      <c r="G27" s="63" t="s">
        <v>3</v>
      </c>
      <c r="H27" s="63"/>
      <c r="I27" s="75" t="s">
        <v>4</v>
      </c>
      <c r="J27" s="75"/>
      <c r="K27" s="73" t="s">
        <v>5</v>
      </c>
      <c r="L27" s="74"/>
      <c r="M27" s="2" t="s">
        <v>8</v>
      </c>
    </row>
    <row r="28" spans="1:13" x14ac:dyDescent="0.3">
      <c r="A28" s="53" t="s">
        <v>61</v>
      </c>
      <c r="B28" s="53"/>
      <c r="C28" s="65">
        <v>0</v>
      </c>
      <c r="D28" s="66"/>
      <c r="E28" s="65">
        <v>4360.09</v>
      </c>
      <c r="F28" s="66"/>
      <c r="G28" s="65">
        <v>0</v>
      </c>
      <c r="H28" s="66"/>
      <c r="I28" s="107">
        <v>0</v>
      </c>
      <c r="J28" s="107"/>
      <c r="K28" s="107">
        <f>G28-I28</f>
        <v>0</v>
      </c>
      <c r="L28" s="53"/>
      <c r="M28" s="41">
        <f>C28+E28-G28</f>
        <v>4360.09</v>
      </c>
    </row>
    <row r="29" spans="1:13" x14ac:dyDescent="0.3">
      <c r="A29" s="53" t="s">
        <v>62</v>
      </c>
      <c r="B29" s="53"/>
      <c r="C29" s="65">
        <f>M28</f>
        <v>4360.09</v>
      </c>
      <c r="D29" s="66"/>
      <c r="E29" s="65">
        <v>4360.09</v>
      </c>
      <c r="F29" s="66"/>
      <c r="G29" s="65">
        <v>4214.3599999999997</v>
      </c>
      <c r="H29" s="66"/>
      <c r="I29" s="107">
        <f>'РЕМОНТ ЖИЛЬЯ'!I12</f>
        <v>2000</v>
      </c>
      <c r="J29" s="107"/>
      <c r="K29" s="107">
        <f t="shared" ref="K29:K38" si="4">G29-I29</f>
        <v>2214.3599999999997</v>
      </c>
      <c r="L29" s="53"/>
      <c r="M29" s="41">
        <f t="shared" ref="M29:M37" si="5">C29+E29-G29</f>
        <v>4505.8200000000006</v>
      </c>
    </row>
    <row r="30" spans="1:13" x14ac:dyDescent="0.3">
      <c r="A30" s="53" t="s">
        <v>63</v>
      </c>
      <c r="B30" s="53"/>
      <c r="C30" s="65">
        <f t="shared" ref="C30:C38" si="6">M29</f>
        <v>4505.8200000000006</v>
      </c>
      <c r="D30" s="66"/>
      <c r="E30" s="65">
        <v>4360.09</v>
      </c>
      <c r="F30" s="66"/>
      <c r="G30" s="65">
        <v>3642.74</v>
      </c>
      <c r="H30" s="66"/>
      <c r="I30" s="107">
        <f>'РЕМОНТ ЖИЛЬЯ'!I15</f>
        <v>2500</v>
      </c>
      <c r="J30" s="107"/>
      <c r="K30" s="107">
        <f t="shared" si="4"/>
        <v>1142.7399999999998</v>
      </c>
      <c r="L30" s="53"/>
      <c r="M30" s="41">
        <f t="shared" si="5"/>
        <v>5223.17</v>
      </c>
    </row>
    <row r="31" spans="1:13" x14ac:dyDescent="0.3">
      <c r="A31" s="53" t="s">
        <v>64</v>
      </c>
      <c r="B31" s="53"/>
      <c r="C31" s="65">
        <f t="shared" si="6"/>
        <v>5223.17</v>
      </c>
      <c r="D31" s="66"/>
      <c r="E31" s="65">
        <v>4360.09</v>
      </c>
      <c r="F31" s="66"/>
      <c r="G31" s="65">
        <v>4656.34</v>
      </c>
      <c r="H31" s="66"/>
      <c r="I31" s="107">
        <v>0</v>
      </c>
      <c r="J31" s="107"/>
      <c r="K31" s="107">
        <f t="shared" si="4"/>
        <v>4656.34</v>
      </c>
      <c r="L31" s="53"/>
      <c r="M31" s="41">
        <f t="shared" si="5"/>
        <v>4926.92</v>
      </c>
    </row>
    <row r="32" spans="1:13" x14ac:dyDescent="0.3">
      <c r="A32" s="53" t="s">
        <v>65</v>
      </c>
      <c r="B32" s="53"/>
      <c r="C32" s="65">
        <f t="shared" si="6"/>
        <v>4926.92</v>
      </c>
      <c r="D32" s="66"/>
      <c r="E32" s="65">
        <v>4360.09</v>
      </c>
      <c r="F32" s="66"/>
      <c r="G32" s="65">
        <v>5168.88</v>
      </c>
      <c r="H32" s="66"/>
      <c r="I32" s="107">
        <v>0</v>
      </c>
      <c r="J32" s="107"/>
      <c r="K32" s="107">
        <f t="shared" si="4"/>
        <v>5168.88</v>
      </c>
      <c r="L32" s="53"/>
      <c r="M32" s="41">
        <f t="shared" si="5"/>
        <v>4118.13</v>
      </c>
    </row>
    <row r="33" spans="1:16" x14ac:dyDescent="0.3">
      <c r="A33" s="53" t="s">
        <v>66</v>
      </c>
      <c r="B33" s="53"/>
      <c r="C33" s="65">
        <f t="shared" si="6"/>
        <v>4118.13</v>
      </c>
      <c r="D33" s="66"/>
      <c r="E33" s="65">
        <v>4360.09</v>
      </c>
      <c r="F33" s="66"/>
      <c r="G33" s="65">
        <v>3899.66</v>
      </c>
      <c r="H33" s="66"/>
      <c r="I33" s="107">
        <v>0</v>
      </c>
      <c r="J33" s="107"/>
      <c r="K33" s="107">
        <f t="shared" si="4"/>
        <v>3899.66</v>
      </c>
      <c r="L33" s="53"/>
      <c r="M33" s="41">
        <f t="shared" si="5"/>
        <v>4578.5600000000013</v>
      </c>
    </row>
    <row r="34" spans="1:16" x14ac:dyDescent="0.3">
      <c r="A34" s="53" t="s">
        <v>67</v>
      </c>
      <c r="B34" s="53"/>
      <c r="C34" s="65">
        <f t="shared" si="6"/>
        <v>4578.5600000000013</v>
      </c>
      <c r="D34" s="66"/>
      <c r="E34" s="65">
        <v>4360.09</v>
      </c>
      <c r="F34" s="66"/>
      <c r="G34" s="65">
        <v>3829.2</v>
      </c>
      <c r="H34" s="66"/>
      <c r="I34" s="107">
        <f>'РЕМОНТ ЖИЛЬЯ'!I19</f>
        <v>6750</v>
      </c>
      <c r="J34" s="107"/>
      <c r="K34" s="107">
        <f t="shared" si="4"/>
        <v>-2920.8</v>
      </c>
      <c r="L34" s="53"/>
      <c r="M34" s="41">
        <f t="shared" si="5"/>
        <v>5109.4500000000016</v>
      </c>
    </row>
    <row r="35" spans="1:16" x14ac:dyDescent="0.3">
      <c r="A35" s="53" t="s">
        <v>68</v>
      </c>
      <c r="B35" s="53"/>
      <c r="C35" s="65">
        <f t="shared" si="6"/>
        <v>5109.4500000000016</v>
      </c>
      <c r="D35" s="66"/>
      <c r="E35" s="65">
        <v>4360.09</v>
      </c>
      <c r="F35" s="66"/>
      <c r="G35" s="65">
        <v>4963.3999999999996</v>
      </c>
      <c r="H35" s="66"/>
      <c r="I35" s="107">
        <f>'РЕМОНТ ЖИЛЬЯ'!I22</f>
        <v>2000</v>
      </c>
      <c r="J35" s="107"/>
      <c r="K35" s="107">
        <f t="shared" si="4"/>
        <v>2963.3999999999996</v>
      </c>
      <c r="L35" s="53"/>
      <c r="M35" s="41">
        <f t="shared" si="5"/>
        <v>4506.1400000000012</v>
      </c>
    </row>
    <row r="36" spans="1:16" x14ac:dyDescent="0.3">
      <c r="A36" s="53" t="s">
        <v>69</v>
      </c>
      <c r="B36" s="53"/>
      <c r="C36" s="65">
        <f t="shared" si="6"/>
        <v>4506.1400000000012</v>
      </c>
      <c r="D36" s="66"/>
      <c r="E36" s="65">
        <v>4360.09</v>
      </c>
      <c r="F36" s="66"/>
      <c r="G36" s="65">
        <v>4250.3500000000004</v>
      </c>
      <c r="H36" s="66"/>
      <c r="I36" s="107">
        <v>0</v>
      </c>
      <c r="J36" s="107"/>
      <c r="K36" s="107">
        <f t="shared" si="4"/>
        <v>4250.3500000000004</v>
      </c>
      <c r="L36" s="53"/>
      <c r="M36" s="41">
        <f t="shared" si="5"/>
        <v>4615.880000000001</v>
      </c>
    </row>
    <row r="37" spans="1:16" x14ac:dyDescent="0.3">
      <c r="A37" s="53" t="s">
        <v>70</v>
      </c>
      <c r="B37" s="53"/>
      <c r="C37" s="65">
        <f t="shared" si="6"/>
        <v>4615.880000000001</v>
      </c>
      <c r="D37" s="66"/>
      <c r="E37" s="65">
        <v>4360.09</v>
      </c>
      <c r="F37" s="66"/>
      <c r="G37" s="65">
        <v>3946.86</v>
      </c>
      <c r="H37" s="66"/>
      <c r="I37" s="107">
        <f>'РЕМОНТ ЖИЛЬЯ'!I25</f>
        <v>8370</v>
      </c>
      <c r="J37" s="107"/>
      <c r="K37" s="107">
        <f t="shared" si="4"/>
        <v>-4423.1399999999994</v>
      </c>
      <c r="L37" s="53"/>
      <c r="M37" s="41">
        <f t="shared" si="5"/>
        <v>5029.1100000000006</v>
      </c>
    </row>
    <row r="38" spans="1:16" x14ac:dyDescent="0.3">
      <c r="A38" s="53" t="s">
        <v>7</v>
      </c>
      <c r="B38" s="53"/>
      <c r="C38" s="65">
        <f t="shared" si="6"/>
        <v>5029.1100000000006</v>
      </c>
      <c r="D38" s="66"/>
      <c r="E38" s="65">
        <v>4360.09</v>
      </c>
      <c r="F38" s="66"/>
      <c r="G38" s="65">
        <v>3835.35</v>
      </c>
      <c r="H38" s="66"/>
      <c r="I38" s="107">
        <v>0</v>
      </c>
      <c r="J38" s="107"/>
      <c r="K38" s="107">
        <f t="shared" si="4"/>
        <v>3835.35</v>
      </c>
      <c r="L38" s="53"/>
      <c r="M38" s="41">
        <v>5554.02</v>
      </c>
    </row>
    <row r="39" spans="1:16" x14ac:dyDescent="0.3">
      <c r="A39" s="82" t="s">
        <v>9</v>
      </c>
      <c r="B39" s="82"/>
      <c r="C39" s="83"/>
      <c r="D39" s="84"/>
      <c r="E39" s="80">
        <f>SUM(E28:E38)</f>
        <v>47960.989999999991</v>
      </c>
      <c r="F39" s="82"/>
      <c r="G39" s="80">
        <f>SUM(G28:G38)</f>
        <v>42407.14</v>
      </c>
      <c r="H39" s="80"/>
      <c r="I39" s="80">
        <f>SUM(I28:I38)</f>
        <v>21620</v>
      </c>
      <c r="J39" s="80"/>
      <c r="K39" s="80">
        <f>SUM(K28:K38)</f>
        <v>20787.14</v>
      </c>
      <c r="L39" s="80"/>
      <c r="M39" s="3">
        <f>M38</f>
        <v>5554.02</v>
      </c>
      <c r="O39" s="45"/>
      <c r="P39" s="45"/>
    </row>
    <row r="40" spans="1:16" x14ac:dyDescent="0.3">
      <c r="A40" s="57" t="s">
        <v>58</v>
      </c>
      <c r="B40" s="58"/>
      <c r="C40" s="58"/>
      <c r="D40" s="58"/>
      <c r="E40" s="58"/>
      <c r="F40" s="58"/>
      <c r="G40" s="58"/>
      <c r="H40" s="58"/>
      <c r="I40" s="58"/>
      <c r="J40" s="58"/>
      <c r="K40" s="108">
        <f>L26+K39</f>
        <v>20787.14</v>
      </c>
      <c r="L40" s="109"/>
      <c r="M40" s="3"/>
    </row>
    <row r="41" spans="1:16" x14ac:dyDescent="0.3">
      <c r="A41" s="81" t="s">
        <v>11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P41" s="45"/>
    </row>
    <row r="42" spans="1:16" ht="52.5" customHeight="1" x14ac:dyDescent="0.3">
      <c r="A42" s="67" t="s">
        <v>12</v>
      </c>
      <c r="B42" s="68"/>
      <c r="C42" s="68"/>
      <c r="D42" s="69"/>
      <c r="E42" s="94" t="s">
        <v>6</v>
      </c>
      <c r="F42" s="95"/>
      <c r="G42" s="95"/>
      <c r="H42" s="96"/>
      <c r="I42" s="63" t="s">
        <v>2</v>
      </c>
      <c r="J42" s="64"/>
      <c r="K42" s="63" t="s">
        <v>3</v>
      </c>
      <c r="L42" s="63"/>
      <c r="M42" s="2" t="s">
        <v>8</v>
      </c>
    </row>
    <row r="43" spans="1:16" ht="17.25" customHeight="1" x14ac:dyDescent="0.3">
      <c r="A43" s="101" t="s">
        <v>13</v>
      </c>
      <c r="B43" s="102"/>
      <c r="C43" s="102"/>
      <c r="D43" s="103"/>
      <c r="E43" s="97">
        <v>0</v>
      </c>
      <c r="F43" s="98"/>
      <c r="G43" s="98"/>
      <c r="H43" s="99"/>
      <c r="I43" s="85">
        <v>3800.08</v>
      </c>
      <c r="J43" s="86"/>
      <c r="K43" s="104">
        <f>I43-M43</f>
        <v>3333.55</v>
      </c>
      <c r="L43" s="105"/>
      <c r="M43" s="4">
        <v>466.53</v>
      </c>
    </row>
    <row r="44" spans="1:16" x14ac:dyDescent="0.3">
      <c r="A44" s="57" t="s">
        <v>14</v>
      </c>
      <c r="B44" s="58"/>
      <c r="C44" s="58"/>
      <c r="D44" s="59"/>
      <c r="E44" s="65">
        <v>0</v>
      </c>
      <c r="F44" s="100"/>
      <c r="G44" s="100"/>
      <c r="H44" s="66"/>
      <c r="I44" s="57">
        <v>1700.97</v>
      </c>
      <c r="J44" s="59"/>
      <c r="K44" s="65">
        <f>I44-M44</f>
        <v>1493.19</v>
      </c>
      <c r="L44" s="59"/>
      <c r="M44" s="4">
        <v>207.78</v>
      </c>
    </row>
    <row r="45" spans="1:16" x14ac:dyDescent="0.3">
      <c r="A45" s="57" t="s">
        <v>15</v>
      </c>
      <c r="B45" s="58"/>
      <c r="C45" s="58"/>
      <c r="D45" s="59"/>
      <c r="E45" s="65">
        <v>0</v>
      </c>
      <c r="F45" s="100"/>
      <c r="G45" s="100"/>
      <c r="H45" s="66"/>
      <c r="I45" s="57">
        <v>26173.29</v>
      </c>
      <c r="J45" s="59"/>
      <c r="K45" s="65">
        <f>I45-M45</f>
        <v>22847.78</v>
      </c>
      <c r="L45" s="59"/>
      <c r="M45" s="4">
        <v>3325.51</v>
      </c>
    </row>
    <row r="46" spans="1:16" x14ac:dyDescent="0.3">
      <c r="A46" s="60"/>
      <c r="B46" s="61"/>
      <c r="C46" s="61"/>
      <c r="D46" s="62"/>
      <c r="E46" s="87"/>
      <c r="F46" s="88"/>
      <c r="G46" s="88"/>
      <c r="H46" s="89"/>
      <c r="I46" s="87">
        <f>SUM(I43:I45)</f>
        <v>31674.34</v>
      </c>
      <c r="J46" s="62"/>
      <c r="K46" s="60">
        <f>SUM(K43:K45)</f>
        <v>27674.519999999997</v>
      </c>
      <c r="L46" s="62"/>
      <c r="M46" s="3">
        <f>SUM(M43:M45)</f>
        <v>3999.82</v>
      </c>
    </row>
    <row r="47" spans="1:16" x14ac:dyDescent="0.3">
      <c r="A47" s="46"/>
      <c r="B47" s="47"/>
      <c r="C47" s="47"/>
      <c r="D47" s="48"/>
      <c r="E47" s="49"/>
      <c r="F47" s="50"/>
      <c r="G47" s="50"/>
      <c r="H47" s="40"/>
      <c r="I47" s="49"/>
      <c r="J47" s="48"/>
      <c r="K47" s="46"/>
      <c r="L47" s="48"/>
      <c r="M47" s="40"/>
    </row>
    <row r="48" spans="1:16" x14ac:dyDescent="0.3">
      <c r="A48" s="54" t="s">
        <v>121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38">
        <v>50.99</v>
      </c>
    </row>
    <row r="49" spans="1:13" x14ac:dyDescent="0.3">
      <c r="A49" s="54" t="s">
        <v>118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6"/>
      <c r="M49" s="38">
        <v>2292.9299999999998</v>
      </c>
    </row>
    <row r="50" spans="1:13" x14ac:dyDescent="0.3">
      <c r="A50" s="93" t="s">
        <v>16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51">
        <v>2221.5300000000002</v>
      </c>
    </row>
    <row r="51" spans="1:13" x14ac:dyDescent="0.3">
      <c r="A51" s="54" t="s">
        <v>57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6"/>
      <c r="M51" s="37">
        <v>71.400000000000006</v>
      </c>
    </row>
    <row r="52" spans="1:13" x14ac:dyDescent="0.3">
      <c r="A52" s="90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2"/>
    </row>
    <row r="53" spans="1:13" ht="15.6" x14ac:dyDescent="0.3">
      <c r="A53" s="93" t="s">
        <v>108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6">
        <f>M23+M39+M46+M48+M49+M50+M51</f>
        <v>19744.71</v>
      </c>
    </row>
    <row r="54" spans="1:13" x14ac:dyDescent="0.3">
      <c r="A54" s="93" t="s">
        <v>17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36">
        <f>K24+K40</f>
        <v>-31714.676790000005</v>
      </c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3">
      <c r="A57" s="78"/>
      <c r="B57" s="78"/>
      <c r="C57" s="78"/>
      <c r="D57" s="78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3">
      <c r="A58" s="78"/>
      <c r="B58" s="78"/>
      <c r="C58" s="78"/>
      <c r="D58" s="78"/>
      <c r="K58" s="79"/>
      <c r="L58" s="79"/>
      <c r="M58" s="79"/>
    </row>
  </sheetData>
  <mergeCells count="218">
    <mergeCell ref="G29:H29"/>
    <mergeCell ref="G32:H32"/>
    <mergeCell ref="G33:H33"/>
    <mergeCell ref="G34:H34"/>
    <mergeCell ref="G35:H35"/>
    <mergeCell ref="G36:H36"/>
    <mergeCell ref="G37:H37"/>
    <mergeCell ref="G38:H38"/>
    <mergeCell ref="A40:J40"/>
    <mergeCell ref="E37:F37"/>
    <mergeCell ref="E32:F32"/>
    <mergeCell ref="E33:F33"/>
    <mergeCell ref="E34:F34"/>
    <mergeCell ref="E35:F35"/>
    <mergeCell ref="E36:F36"/>
    <mergeCell ref="A37:B37"/>
    <mergeCell ref="A38:B38"/>
    <mergeCell ref="C37:D37"/>
    <mergeCell ref="C38:D38"/>
    <mergeCell ref="A32:B32"/>
    <mergeCell ref="A33:B33"/>
    <mergeCell ref="A34:B34"/>
    <mergeCell ref="A35:B35"/>
    <mergeCell ref="A36:B36"/>
    <mergeCell ref="K40:L40"/>
    <mergeCell ref="I37:J37"/>
    <mergeCell ref="I38:J38"/>
    <mergeCell ref="K32:L32"/>
    <mergeCell ref="K33:L33"/>
    <mergeCell ref="K34:L34"/>
    <mergeCell ref="K35:L35"/>
    <mergeCell ref="K36:L36"/>
    <mergeCell ref="K37:L37"/>
    <mergeCell ref="K38:L38"/>
    <mergeCell ref="I32:J32"/>
    <mergeCell ref="I33:J33"/>
    <mergeCell ref="I34:J34"/>
    <mergeCell ref="I35:J35"/>
    <mergeCell ref="I36:J36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E38:F38"/>
    <mergeCell ref="K22:L22"/>
    <mergeCell ref="A28:B28"/>
    <mergeCell ref="A29:B29"/>
    <mergeCell ref="A30:B30"/>
    <mergeCell ref="A31:B31"/>
    <mergeCell ref="E28:F28"/>
    <mergeCell ref="E29:F29"/>
    <mergeCell ref="E30:F30"/>
    <mergeCell ref="E31:F31"/>
    <mergeCell ref="I28:J28"/>
    <mergeCell ref="I29:J29"/>
    <mergeCell ref="I30:J30"/>
    <mergeCell ref="I31:J31"/>
    <mergeCell ref="G22:H22"/>
    <mergeCell ref="A24:J24"/>
    <mergeCell ref="K24:L24"/>
    <mergeCell ref="K23:L23"/>
    <mergeCell ref="G30:H30"/>
    <mergeCell ref="G31:H31"/>
    <mergeCell ref="K28:L28"/>
    <mergeCell ref="K29:L29"/>
    <mergeCell ref="K30:L30"/>
    <mergeCell ref="K31:L31"/>
    <mergeCell ref="G28:H28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I21:J21"/>
    <mergeCell ref="I22:J22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12:J12"/>
    <mergeCell ref="A23:B23"/>
    <mergeCell ref="C23:D23"/>
    <mergeCell ref="E23:F23"/>
    <mergeCell ref="I13:J13"/>
    <mergeCell ref="I14:J14"/>
    <mergeCell ref="I15:J15"/>
    <mergeCell ref="I16:J16"/>
    <mergeCell ref="I17:J17"/>
    <mergeCell ref="I18:J18"/>
    <mergeCell ref="I19:J19"/>
    <mergeCell ref="I20:J20"/>
    <mergeCell ref="E18:F18"/>
    <mergeCell ref="E19:F19"/>
    <mergeCell ref="E20:F20"/>
    <mergeCell ref="G23:H23"/>
    <mergeCell ref="I23:J23"/>
    <mergeCell ref="C20:D20"/>
    <mergeCell ref="C21:D21"/>
    <mergeCell ref="C22:D22"/>
    <mergeCell ref="E12:F12"/>
    <mergeCell ref="E13:F13"/>
    <mergeCell ref="E14:F14"/>
    <mergeCell ref="E15:F15"/>
    <mergeCell ref="E16:F16"/>
    <mergeCell ref="E17:F17"/>
    <mergeCell ref="E21:F21"/>
    <mergeCell ref="E22:F22"/>
    <mergeCell ref="C15:D15"/>
    <mergeCell ref="C16:D16"/>
    <mergeCell ref="C17:D17"/>
    <mergeCell ref="C18:D18"/>
    <mergeCell ref="C19:D1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I45:J45"/>
    <mergeCell ref="I46:J46"/>
    <mergeCell ref="A53:L53"/>
    <mergeCell ref="A54:L54"/>
    <mergeCell ref="A21:B21"/>
    <mergeCell ref="A22:B22"/>
    <mergeCell ref="C12:D12"/>
    <mergeCell ref="C13:D13"/>
    <mergeCell ref="C14:D14"/>
    <mergeCell ref="E42:H42"/>
    <mergeCell ref="E43:H43"/>
    <mergeCell ref="E44:H44"/>
    <mergeCell ref="E45:H45"/>
    <mergeCell ref="A25:M25"/>
    <mergeCell ref="A26:K26"/>
    <mergeCell ref="L26:M26"/>
    <mergeCell ref="A27:B27"/>
    <mergeCell ref="C27:D27"/>
    <mergeCell ref="E27:F27"/>
    <mergeCell ref="G27:H27"/>
    <mergeCell ref="I27:J27"/>
    <mergeCell ref="K27:L27"/>
    <mergeCell ref="A43:D43"/>
    <mergeCell ref="K43:L43"/>
    <mergeCell ref="A11:B11"/>
    <mergeCell ref="C11:D11"/>
    <mergeCell ref="A57:D57"/>
    <mergeCell ref="A58:D58"/>
    <mergeCell ref="K58:M58"/>
    <mergeCell ref="K39:L39"/>
    <mergeCell ref="A41:M41"/>
    <mergeCell ref="A39:B39"/>
    <mergeCell ref="C39:D39"/>
    <mergeCell ref="E39:F39"/>
    <mergeCell ref="G39:H39"/>
    <mergeCell ref="I39:J39"/>
    <mergeCell ref="K42:L42"/>
    <mergeCell ref="K44:L44"/>
    <mergeCell ref="K45:L45"/>
    <mergeCell ref="K46:L46"/>
    <mergeCell ref="A42:D42"/>
    <mergeCell ref="A51:L51"/>
    <mergeCell ref="I43:J43"/>
    <mergeCell ref="E46:H46"/>
    <mergeCell ref="I42:J42"/>
    <mergeCell ref="A52:M52"/>
    <mergeCell ref="A50:L50"/>
    <mergeCell ref="I44:J44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:E5"/>
    <mergeCell ref="F5:I5"/>
    <mergeCell ref="J5:M5"/>
    <mergeCell ref="A48:L48"/>
    <mergeCell ref="A49:L49"/>
    <mergeCell ref="A44:D44"/>
    <mergeCell ref="A45:D45"/>
    <mergeCell ref="A46:D46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R94"/>
  <sheetViews>
    <sheetView topLeftCell="A78" zoomScaleNormal="100" workbookViewId="0">
      <selection activeCell="F95" sqref="F9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122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123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124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45017</v>
      </c>
    </row>
    <row r="8" spans="2:10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0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0" x14ac:dyDescent="0.3">
      <c r="B10" s="123" t="s">
        <v>71</v>
      </c>
      <c r="C10" s="124"/>
      <c r="D10" s="124"/>
      <c r="E10" s="124"/>
      <c r="F10" s="124"/>
      <c r="G10" s="124"/>
      <c r="H10" s="124"/>
      <c r="I10" s="125"/>
    </row>
    <row r="11" spans="2:10" ht="26.4" x14ac:dyDescent="0.3">
      <c r="B11" s="19">
        <v>1</v>
      </c>
      <c r="C11" s="20" t="s">
        <v>94</v>
      </c>
      <c r="D11" s="126" t="s">
        <v>30</v>
      </c>
      <c r="E11" s="127"/>
      <c r="F11" s="24" t="s">
        <v>28</v>
      </c>
      <c r="G11" s="25" t="s">
        <v>29</v>
      </c>
      <c r="H11" s="25">
        <v>800.01</v>
      </c>
      <c r="I11" s="26">
        <f>H11*2.7</f>
        <v>2160.027</v>
      </c>
    </row>
    <row r="12" spans="2:10" ht="26.4" x14ac:dyDescent="0.3">
      <c r="B12" s="19">
        <v>2</v>
      </c>
      <c r="C12" s="20" t="s">
        <v>94</v>
      </c>
      <c r="D12" s="126" t="s">
        <v>30</v>
      </c>
      <c r="E12" s="127"/>
      <c r="F12" s="24" t="s">
        <v>32</v>
      </c>
      <c r="G12" s="25" t="s">
        <v>31</v>
      </c>
      <c r="H12" s="25">
        <v>1</v>
      </c>
      <c r="I12" s="26">
        <f>(15045.95*1.8%)</f>
        <v>270.82710000000003</v>
      </c>
    </row>
    <row r="13" spans="2:10" ht="30.75" customHeight="1" x14ac:dyDescent="0.3">
      <c r="B13" s="19">
        <v>3</v>
      </c>
      <c r="C13" s="20" t="s">
        <v>94</v>
      </c>
      <c r="D13" s="126" t="s">
        <v>30</v>
      </c>
      <c r="E13" s="127"/>
      <c r="F13" s="24" t="s">
        <v>34</v>
      </c>
      <c r="G13" s="25" t="s">
        <v>31</v>
      </c>
      <c r="H13" s="25">
        <v>1</v>
      </c>
      <c r="I13" s="26">
        <f>800.01*0.1</f>
        <v>80.001000000000005</v>
      </c>
    </row>
    <row r="14" spans="2:10" x14ac:dyDescent="0.3">
      <c r="B14" s="128" t="s">
        <v>72</v>
      </c>
      <c r="C14" s="129"/>
      <c r="D14" s="129"/>
      <c r="E14" s="129"/>
      <c r="F14" s="129"/>
      <c r="G14" s="129"/>
      <c r="H14" s="130"/>
      <c r="I14" s="42">
        <f>SUM(I11:I13)</f>
        <v>2510.8551000000002</v>
      </c>
    </row>
    <row r="15" spans="2:10" x14ac:dyDescent="0.3">
      <c r="B15" s="123" t="s">
        <v>73</v>
      </c>
      <c r="C15" s="124"/>
      <c r="D15" s="124"/>
      <c r="E15" s="124"/>
      <c r="F15" s="124"/>
      <c r="G15" s="124"/>
      <c r="H15" s="124"/>
      <c r="I15" s="125"/>
    </row>
    <row r="16" spans="2:10" ht="26.4" x14ac:dyDescent="0.3">
      <c r="B16" s="19">
        <v>1</v>
      </c>
      <c r="C16" s="20" t="s">
        <v>95</v>
      </c>
      <c r="D16" s="126" t="s">
        <v>30</v>
      </c>
      <c r="E16" s="127"/>
      <c r="F16" s="24" t="s">
        <v>28</v>
      </c>
      <c r="G16" s="25" t="s">
        <v>29</v>
      </c>
      <c r="H16" s="25">
        <v>800.01</v>
      </c>
      <c r="I16" s="26">
        <f>H16*2.7</f>
        <v>2160.027</v>
      </c>
    </row>
    <row r="17" spans="2:13" ht="26.4" x14ac:dyDescent="0.3">
      <c r="B17" s="19">
        <v>2</v>
      </c>
      <c r="C17" s="20" t="s">
        <v>95</v>
      </c>
      <c r="D17" s="126" t="s">
        <v>30</v>
      </c>
      <c r="E17" s="127"/>
      <c r="F17" s="24" t="s">
        <v>32</v>
      </c>
      <c r="G17" s="25" t="s">
        <v>31</v>
      </c>
      <c r="H17" s="25">
        <v>1</v>
      </c>
      <c r="I17" s="26">
        <f>(15045.95*1.8%)+(14543.06*1.5%)</f>
        <v>488.97300000000001</v>
      </c>
      <c r="M17" s="44"/>
    </row>
    <row r="18" spans="2:13" ht="26.4" x14ac:dyDescent="0.3">
      <c r="B18" s="19">
        <v>3</v>
      </c>
      <c r="C18" s="20" t="s">
        <v>95</v>
      </c>
      <c r="D18" s="126" t="s">
        <v>30</v>
      </c>
      <c r="E18" s="127"/>
      <c r="F18" s="24" t="s">
        <v>139</v>
      </c>
      <c r="G18" s="25" t="s">
        <v>99</v>
      </c>
      <c r="H18" s="25">
        <v>1</v>
      </c>
      <c r="I18" s="26">
        <v>3000</v>
      </c>
      <c r="M18" s="44"/>
    </row>
    <row r="19" spans="2:13" ht="39.6" x14ac:dyDescent="0.3">
      <c r="B19" s="19">
        <v>4</v>
      </c>
      <c r="C19" s="20" t="s">
        <v>95</v>
      </c>
      <c r="D19" s="126" t="s">
        <v>30</v>
      </c>
      <c r="E19" s="127"/>
      <c r="F19" s="24" t="s">
        <v>140</v>
      </c>
      <c r="G19" s="25" t="s">
        <v>99</v>
      </c>
      <c r="H19" s="25">
        <v>1</v>
      </c>
      <c r="I19" s="26">
        <v>6000</v>
      </c>
      <c r="M19" s="44"/>
    </row>
    <row r="20" spans="2:13" ht="26.4" x14ac:dyDescent="0.3">
      <c r="B20" s="19">
        <v>5</v>
      </c>
      <c r="C20" s="20" t="s">
        <v>95</v>
      </c>
      <c r="D20" s="126" t="s">
        <v>30</v>
      </c>
      <c r="E20" s="127"/>
      <c r="F20" s="24" t="s">
        <v>138</v>
      </c>
      <c r="G20" s="25" t="s">
        <v>99</v>
      </c>
      <c r="H20" s="25">
        <v>1</v>
      </c>
      <c r="I20" s="26">
        <v>1050</v>
      </c>
      <c r="M20" s="44"/>
    </row>
    <row r="21" spans="2:13" ht="30.75" customHeight="1" x14ac:dyDescent="0.3">
      <c r="B21" s="19">
        <v>6</v>
      </c>
      <c r="C21" s="20" t="s">
        <v>95</v>
      </c>
      <c r="D21" s="126" t="s">
        <v>30</v>
      </c>
      <c r="E21" s="127"/>
      <c r="F21" s="24" t="s">
        <v>34</v>
      </c>
      <c r="G21" s="25" t="s">
        <v>31</v>
      </c>
      <c r="H21" s="25">
        <v>1</v>
      </c>
      <c r="I21" s="26">
        <f>I13</f>
        <v>80.001000000000005</v>
      </c>
    </row>
    <row r="22" spans="2:13" x14ac:dyDescent="0.3">
      <c r="B22" s="128" t="s">
        <v>74</v>
      </c>
      <c r="C22" s="129"/>
      <c r="D22" s="129"/>
      <c r="E22" s="129"/>
      <c r="F22" s="129"/>
      <c r="G22" s="129"/>
      <c r="H22" s="130"/>
      <c r="I22" s="42">
        <f>SUM(I16:I21)</f>
        <v>12779.001</v>
      </c>
    </row>
    <row r="23" spans="2:13" x14ac:dyDescent="0.3">
      <c r="B23" s="123" t="s">
        <v>75</v>
      </c>
      <c r="C23" s="124"/>
      <c r="D23" s="124"/>
      <c r="E23" s="124"/>
      <c r="F23" s="124"/>
      <c r="G23" s="124"/>
      <c r="H23" s="124"/>
      <c r="I23" s="125"/>
    </row>
    <row r="24" spans="2:13" ht="26.4" x14ac:dyDescent="0.3">
      <c r="B24" s="19">
        <v>1</v>
      </c>
      <c r="C24" s="20" t="s">
        <v>96</v>
      </c>
      <c r="D24" s="126" t="s">
        <v>30</v>
      </c>
      <c r="E24" s="127"/>
      <c r="F24" s="24" t="s">
        <v>28</v>
      </c>
      <c r="G24" s="25" t="s">
        <v>29</v>
      </c>
      <c r="H24" s="25">
        <v>800.01</v>
      </c>
      <c r="I24" s="26">
        <f>H24*2.7</f>
        <v>2160.027</v>
      </c>
    </row>
    <row r="25" spans="2:13" ht="26.4" x14ac:dyDescent="0.3">
      <c r="B25" s="19">
        <v>2</v>
      </c>
      <c r="C25" s="20" t="s">
        <v>96</v>
      </c>
      <c r="D25" s="126" t="s">
        <v>30</v>
      </c>
      <c r="E25" s="127"/>
      <c r="F25" s="24" t="s">
        <v>144</v>
      </c>
      <c r="G25" s="25" t="s">
        <v>99</v>
      </c>
      <c r="H25" s="25">
        <v>1</v>
      </c>
      <c r="I25" s="26">
        <v>1000</v>
      </c>
    </row>
    <row r="26" spans="2:13" ht="26.4" x14ac:dyDescent="0.3">
      <c r="B26" s="19">
        <v>3</v>
      </c>
      <c r="C26" s="20" t="s">
        <v>96</v>
      </c>
      <c r="D26" s="126" t="s">
        <v>30</v>
      </c>
      <c r="E26" s="127"/>
      <c r="F26" s="24" t="s">
        <v>32</v>
      </c>
      <c r="G26" s="25" t="s">
        <v>31</v>
      </c>
      <c r="H26" s="25">
        <v>1</v>
      </c>
      <c r="I26" s="26">
        <f>(15045.95*1.8%)+(12570.5*1.5%)</f>
        <v>459.38460000000003</v>
      </c>
    </row>
    <row r="27" spans="2:13" ht="30.75" customHeight="1" x14ac:dyDescent="0.3">
      <c r="B27" s="19">
        <v>4</v>
      </c>
      <c r="C27" s="20" t="s">
        <v>96</v>
      </c>
      <c r="D27" s="126" t="s">
        <v>30</v>
      </c>
      <c r="E27" s="127"/>
      <c r="F27" s="24" t="s">
        <v>34</v>
      </c>
      <c r="G27" s="25" t="s">
        <v>31</v>
      </c>
      <c r="H27" s="25">
        <v>1</v>
      </c>
      <c r="I27" s="26">
        <f>I21</f>
        <v>80.001000000000005</v>
      </c>
    </row>
    <row r="28" spans="2:13" x14ac:dyDescent="0.3">
      <c r="B28" s="128" t="s">
        <v>76</v>
      </c>
      <c r="C28" s="129"/>
      <c r="D28" s="129"/>
      <c r="E28" s="129"/>
      <c r="F28" s="129"/>
      <c r="G28" s="129"/>
      <c r="H28" s="130"/>
      <c r="I28" s="42">
        <f>SUM(I24:I27)</f>
        <v>3699.4126000000001</v>
      </c>
    </row>
    <row r="29" spans="2:13" x14ac:dyDescent="0.3">
      <c r="B29" s="123" t="s">
        <v>77</v>
      </c>
      <c r="C29" s="124"/>
      <c r="D29" s="124"/>
      <c r="E29" s="124"/>
      <c r="F29" s="124"/>
      <c r="G29" s="124"/>
      <c r="H29" s="124"/>
      <c r="I29" s="125"/>
    </row>
    <row r="30" spans="2:13" ht="26.4" x14ac:dyDescent="0.3">
      <c r="B30" s="19">
        <v>1</v>
      </c>
      <c r="C30" s="20" t="s">
        <v>97</v>
      </c>
      <c r="D30" s="126" t="s">
        <v>30</v>
      </c>
      <c r="E30" s="127"/>
      <c r="F30" s="24" t="s">
        <v>28</v>
      </c>
      <c r="G30" s="25" t="s">
        <v>29</v>
      </c>
      <c r="H30" s="25">
        <v>800.01</v>
      </c>
      <c r="I30" s="26">
        <f>H30*2.7</f>
        <v>2160.027</v>
      </c>
    </row>
    <row r="31" spans="2:13" ht="26.4" x14ac:dyDescent="0.3">
      <c r="B31" s="19">
        <v>2</v>
      </c>
      <c r="C31" s="20" t="s">
        <v>97</v>
      </c>
      <c r="D31" s="126" t="s">
        <v>30</v>
      </c>
      <c r="E31" s="127"/>
      <c r="F31" s="24" t="s">
        <v>32</v>
      </c>
      <c r="G31" s="25" t="s">
        <v>31</v>
      </c>
      <c r="H31" s="25">
        <v>1</v>
      </c>
      <c r="I31" s="26">
        <f>(15045.95*1.8%)+(16068.26*1.5%)</f>
        <v>511.851</v>
      </c>
    </row>
    <row r="32" spans="2:13" ht="26.4" x14ac:dyDescent="0.3">
      <c r="B32" s="19">
        <v>4</v>
      </c>
      <c r="C32" s="20" t="s">
        <v>97</v>
      </c>
      <c r="D32" s="126" t="s">
        <v>30</v>
      </c>
      <c r="E32" s="127"/>
      <c r="F32" s="24" t="s">
        <v>98</v>
      </c>
      <c r="G32" s="25" t="s">
        <v>99</v>
      </c>
      <c r="H32" s="25">
        <v>1</v>
      </c>
      <c r="I32" s="26">
        <v>6800</v>
      </c>
    </row>
    <row r="33" spans="2:9" ht="30.75" customHeight="1" x14ac:dyDescent="0.3">
      <c r="B33" s="19">
        <v>6</v>
      </c>
      <c r="C33" s="20" t="s">
        <v>97</v>
      </c>
      <c r="D33" s="126" t="s">
        <v>30</v>
      </c>
      <c r="E33" s="127"/>
      <c r="F33" s="24" t="s">
        <v>34</v>
      </c>
      <c r="G33" s="25" t="s">
        <v>31</v>
      </c>
      <c r="H33" s="25">
        <v>1</v>
      </c>
      <c r="I33" s="26">
        <f>I27</f>
        <v>80.001000000000005</v>
      </c>
    </row>
    <row r="34" spans="2:9" x14ac:dyDescent="0.3">
      <c r="B34" s="128" t="s">
        <v>78</v>
      </c>
      <c r="C34" s="129"/>
      <c r="D34" s="129"/>
      <c r="E34" s="129"/>
      <c r="F34" s="129"/>
      <c r="G34" s="129"/>
      <c r="H34" s="130"/>
      <c r="I34" s="42">
        <f>SUM(I30:I33)</f>
        <v>9551.8790000000008</v>
      </c>
    </row>
    <row r="35" spans="2:9" x14ac:dyDescent="0.3">
      <c r="B35" s="123" t="s">
        <v>79</v>
      </c>
      <c r="C35" s="124"/>
      <c r="D35" s="124"/>
      <c r="E35" s="124"/>
      <c r="F35" s="124"/>
      <c r="G35" s="124"/>
      <c r="H35" s="124"/>
      <c r="I35" s="125"/>
    </row>
    <row r="36" spans="2:9" ht="26.4" x14ac:dyDescent="0.3">
      <c r="B36" s="19">
        <v>1</v>
      </c>
      <c r="C36" s="20" t="s">
        <v>100</v>
      </c>
      <c r="D36" s="126" t="s">
        <v>30</v>
      </c>
      <c r="E36" s="127"/>
      <c r="F36" s="24" t="s">
        <v>28</v>
      </c>
      <c r="G36" s="25" t="s">
        <v>29</v>
      </c>
      <c r="H36" s="25">
        <v>800.01</v>
      </c>
      <c r="I36" s="26">
        <f>H36*2.7</f>
        <v>2160.027</v>
      </c>
    </row>
    <row r="37" spans="2:9" ht="26.4" x14ac:dyDescent="0.3">
      <c r="B37" s="19">
        <v>2</v>
      </c>
      <c r="C37" s="20" t="s">
        <v>100</v>
      </c>
      <c r="D37" s="126" t="s">
        <v>30</v>
      </c>
      <c r="E37" s="127"/>
      <c r="F37" s="24" t="s">
        <v>103</v>
      </c>
      <c r="G37" s="25" t="s">
        <v>99</v>
      </c>
      <c r="H37" s="25">
        <v>1</v>
      </c>
      <c r="I37" s="26">
        <v>12600</v>
      </c>
    </row>
    <row r="38" spans="2:9" ht="26.4" x14ac:dyDescent="0.3">
      <c r="B38" s="19">
        <v>3</v>
      </c>
      <c r="C38" s="20" t="s">
        <v>100</v>
      </c>
      <c r="D38" s="126" t="s">
        <v>30</v>
      </c>
      <c r="E38" s="127"/>
      <c r="F38" s="24" t="s">
        <v>146</v>
      </c>
      <c r="G38" s="25" t="s">
        <v>99</v>
      </c>
      <c r="H38" s="25">
        <v>1</v>
      </c>
      <c r="I38" s="26">
        <v>1500</v>
      </c>
    </row>
    <row r="39" spans="2:9" x14ac:dyDescent="0.3">
      <c r="B39" s="19">
        <v>4</v>
      </c>
      <c r="C39" s="20" t="s">
        <v>100</v>
      </c>
      <c r="D39" s="126" t="s">
        <v>30</v>
      </c>
      <c r="E39" s="127"/>
      <c r="F39" s="24" t="s">
        <v>145</v>
      </c>
      <c r="G39" s="25" t="s">
        <v>99</v>
      </c>
      <c r="H39" s="25">
        <v>1</v>
      </c>
      <c r="I39" s="26">
        <v>1200</v>
      </c>
    </row>
    <row r="40" spans="2:9" ht="26.4" x14ac:dyDescent="0.3">
      <c r="B40" s="19">
        <v>5</v>
      </c>
      <c r="C40" s="20" t="s">
        <v>100</v>
      </c>
      <c r="D40" s="126" t="s">
        <v>30</v>
      </c>
      <c r="E40" s="127"/>
      <c r="F40" s="24" t="s">
        <v>32</v>
      </c>
      <c r="G40" s="25" t="s">
        <v>31</v>
      </c>
      <c r="H40" s="25">
        <v>1</v>
      </c>
      <c r="I40" s="26">
        <f>(15263.14*1.8%)+(17885.64*1.5%)</f>
        <v>543.02112</v>
      </c>
    </row>
    <row r="41" spans="2:9" ht="30.75" customHeight="1" x14ac:dyDescent="0.3">
      <c r="B41" s="19">
        <v>6</v>
      </c>
      <c r="C41" s="20" t="s">
        <v>100</v>
      </c>
      <c r="D41" s="126" t="s">
        <v>30</v>
      </c>
      <c r="E41" s="127"/>
      <c r="F41" s="24" t="s">
        <v>34</v>
      </c>
      <c r="G41" s="25" t="s">
        <v>31</v>
      </c>
      <c r="H41" s="25">
        <v>1</v>
      </c>
      <c r="I41" s="26">
        <f>I33</f>
        <v>80.001000000000005</v>
      </c>
    </row>
    <row r="42" spans="2:9" x14ac:dyDescent="0.3">
      <c r="B42" s="128" t="s">
        <v>80</v>
      </c>
      <c r="C42" s="129"/>
      <c r="D42" s="129"/>
      <c r="E42" s="129"/>
      <c r="F42" s="129"/>
      <c r="G42" s="129"/>
      <c r="H42" s="130"/>
      <c r="I42" s="42">
        <f>SUM(I36:I41)</f>
        <v>18083.049120000003</v>
      </c>
    </row>
    <row r="43" spans="2:9" x14ac:dyDescent="0.3">
      <c r="B43" s="123" t="s">
        <v>81</v>
      </c>
      <c r="C43" s="124"/>
      <c r="D43" s="124"/>
      <c r="E43" s="124"/>
      <c r="F43" s="124"/>
      <c r="G43" s="124"/>
      <c r="H43" s="124"/>
      <c r="I43" s="125"/>
    </row>
    <row r="44" spans="2:9" ht="26.4" x14ac:dyDescent="0.3">
      <c r="B44" s="19">
        <v>1</v>
      </c>
      <c r="C44" s="20" t="s">
        <v>101</v>
      </c>
      <c r="D44" s="126" t="s">
        <v>30</v>
      </c>
      <c r="E44" s="127"/>
      <c r="F44" s="24" t="s">
        <v>28</v>
      </c>
      <c r="G44" s="25" t="s">
        <v>29</v>
      </c>
      <c r="H44" s="25">
        <v>800.01</v>
      </c>
      <c r="I44" s="26">
        <f>H44*2.7</f>
        <v>2160.027</v>
      </c>
    </row>
    <row r="45" spans="2:9" ht="26.4" x14ac:dyDescent="0.3">
      <c r="B45" s="19">
        <v>2</v>
      </c>
      <c r="C45" s="20" t="s">
        <v>101</v>
      </c>
      <c r="D45" s="126" t="s">
        <v>30</v>
      </c>
      <c r="E45" s="127"/>
      <c r="F45" s="24" t="s">
        <v>147</v>
      </c>
      <c r="G45" s="25" t="s">
        <v>99</v>
      </c>
      <c r="H45" s="25">
        <v>1</v>
      </c>
      <c r="I45" s="26">
        <v>1500</v>
      </c>
    </row>
    <row r="46" spans="2:9" ht="26.4" x14ac:dyDescent="0.3">
      <c r="B46" s="19">
        <v>3</v>
      </c>
      <c r="C46" s="20" t="s">
        <v>101</v>
      </c>
      <c r="D46" s="126" t="s">
        <v>30</v>
      </c>
      <c r="E46" s="127"/>
      <c r="F46" s="24" t="s">
        <v>148</v>
      </c>
      <c r="G46" s="25" t="s">
        <v>99</v>
      </c>
      <c r="H46" s="25">
        <v>1</v>
      </c>
      <c r="I46" s="26">
        <v>1700</v>
      </c>
    </row>
    <row r="47" spans="2:9" ht="26.4" x14ac:dyDescent="0.3">
      <c r="B47" s="19">
        <v>4</v>
      </c>
      <c r="C47" s="20" t="s">
        <v>101</v>
      </c>
      <c r="D47" s="126" t="s">
        <v>30</v>
      </c>
      <c r="E47" s="127"/>
      <c r="F47" s="24" t="s">
        <v>127</v>
      </c>
      <c r="G47" s="25" t="s">
        <v>99</v>
      </c>
      <c r="H47" s="25">
        <v>1</v>
      </c>
      <c r="I47" s="26">
        <v>1000</v>
      </c>
    </row>
    <row r="48" spans="2:9" ht="26.4" x14ac:dyDescent="0.3">
      <c r="B48" s="19">
        <v>5</v>
      </c>
      <c r="C48" s="20" t="s">
        <v>101</v>
      </c>
      <c r="D48" s="126" t="s">
        <v>30</v>
      </c>
      <c r="E48" s="127"/>
      <c r="F48" s="24" t="s">
        <v>32</v>
      </c>
      <c r="G48" s="25" t="s">
        <v>31</v>
      </c>
      <c r="H48" s="25">
        <v>1</v>
      </c>
      <c r="I48" s="26">
        <f>(15383.84*1.8%)+(13661.44*1.5%)</f>
        <v>481.83072000000004</v>
      </c>
    </row>
    <row r="49" spans="2:9" ht="30.75" customHeight="1" x14ac:dyDescent="0.3">
      <c r="B49" s="19">
        <v>6</v>
      </c>
      <c r="C49" s="20" t="s">
        <v>101</v>
      </c>
      <c r="D49" s="126" t="s">
        <v>30</v>
      </c>
      <c r="E49" s="127"/>
      <c r="F49" s="24" t="s">
        <v>34</v>
      </c>
      <c r="G49" s="25" t="s">
        <v>31</v>
      </c>
      <c r="H49" s="25">
        <v>1</v>
      </c>
      <c r="I49" s="26">
        <f>I41</f>
        <v>80.001000000000005</v>
      </c>
    </row>
    <row r="50" spans="2:9" x14ac:dyDescent="0.3">
      <c r="B50" s="128" t="s">
        <v>82</v>
      </c>
      <c r="C50" s="129"/>
      <c r="D50" s="129"/>
      <c r="E50" s="129"/>
      <c r="F50" s="129"/>
      <c r="G50" s="129"/>
      <c r="H50" s="130"/>
      <c r="I50" s="42">
        <f>SUM(I44:I49)</f>
        <v>6921.8587200000002</v>
      </c>
    </row>
    <row r="51" spans="2:9" x14ac:dyDescent="0.3">
      <c r="B51" s="123" t="s">
        <v>83</v>
      </c>
      <c r="C51" s="124"/>
      <c r="D51" s="124"/>
      <c r="E51" s="124"/>
      <c r="F51" s="124"/>
      <c r="G51" s="124"/>
      <c r="H51" s="124"/>
      <c r="I51" s="125"/>
    </row>
    <row r="52" spans="2:9" ht="26.4" x14ac:dyDescent="0.3">
      <c r="B52" s="19">
        <v>1</v>
      </c>
      <c r="C52" s="20" t="s">
        <v>102</v>
      </c>
      <c r="D52" s="126" t="s">
        <v>30</v>
      </c>
      <c r="E52" s="127"/>
      <c r="F52" s="24" t="s">
        <v>28</v>
      </c>
      <c r="G52" s="25" t="s">
        <v>29</v>
      </c>
      <c r="H52" s="25">
        <v>800.01</v>
      </c>
      <c r="I52" s="26">
        <f>H52*2.7</f>
        <v>2160.027</v>
      </c>
    </row>
    <row r="53" spans="2:9" ht="26.4" x14ac:dyDescent="0.3">
      <c r="B53" s="19">
        <v>2</v>
      </c>
      <c r="C53" s="20" t="s">
        <v>102</v>
      </c>
      <c r="D53" s="126" t="s">
        <v>30</v>
      </c>
      <c r="E53" s="127"/>
      <c r="F53" s="24" t="s">
        <v>152</v>
      </c>
      <c r="G53" s="25" t="s">
        <v>99</v>
      </c>
      <c r="H53" s="25">
        <v>1</v>
      </c>
      <c r="I53" s="26">
        <v>2600</v>
      </c>
    </row>
    <row r="54" spans="2:9" ht="26.4" x14ac:dyDescent="0.3">
      <c r="B54" s="19">
        <v>3</v>
      </c>
      <c r="C54" s="20" t="s">
        <v>102</v>
      </c>
      <c r="D54" s="126" t="s">
        <v>30</v>
      </c>
      <c r="E54" s="127"/>
      <c r="F54" s="24" t="s">
        <v>32</v>
      </c>
      <c r="G54" s="25" t="s">
        <v>31</v>
      </c>
      <c r="H54" s="25">
        <v>1</v>
      </c>
      <c r="I54" s="26">
        <f>(15383.84*1.8%)+(13510.67*1.5%)</f>
        <v>479.56916999999999</v>
      </c>
    </row>
    <row r="55" spans="2:9" ht="30.75" customHeight="1" x14ac:dyDescent="0.3">
      <c r="B55" s="19">
        <v>4</v>
      </c>
      <c r="C55" s="20" t="s">
        <v>102</v>
      </c>
      <c r="D55" s="126" t="s">
        <v>30</v>
      </c>
      <c r="E55" s="127"/>
      <c r="F55" s="24" t="s">
        <v>34</v>
      </c>
      <c r="G55" s="25" t="s">
        <v>31</v>
      </c>
      <c r="H55" s="25">
        <v>1</v>
      </c>
      <c r="I55" s="26">
        <f>I49</f>
        <v>80.001000000000005</v>
      </c>
    </row>
    <row r="56" spans="2:9" x14ac:dyDescent="0.3">
      <c r="B56" s="128" t="s">
        <v>84</v>
      </c>
      <c r="C56" s="129"/>
      <c r="D56" s="129"/>
      <c r="E56" s="129"/>
      <c r="F56" s="129"/>
      <c r="G56" s="129"/>
      <c r="H56" s="130"/>
      <c r="I56" s="42">
        <f>SUM(I52:I55)</f>
        <v>5319.59717</v>
      </c>
    </row>
    <row r="57" spans="2:9" x14ac:dyDescent="0.3">
      <c r="B57" s="123" t="s">
        <v>85</v>
      </c>
      <c r="C57" s="124"/>
      <c r="D57" s="124"/>
      <c r="E57" s="124"/>
      <c r="F57" s="124"/>
      <c r="G57" s="124"/>
      <c r="H57" s="124"/>
      <c r="I57" s="125"/>
    </row>
    <row r="58" spans="2:9" ht="26.4" x14ac:dyDescent="0.3">
      <c r="B58" s="19">
        <v>1</v>
      </c>
      <c r="C58" s="20" t="s">
        <v>104</v>
      </c>
      <c r="D58" s="126" t="s">
        <v>30</v>
      </c>
      <c r="E58" s="127"/>
      <c r="F58" s="24" t="s">
        <v>28</v>
      </c>
      <c r="G58" s="25" t="s">
        <v>29</v>
      </c>
      <c r="H58" s="25">
        <v>800.01</v>
      </c>
      <c r="I58" s="26">
        <f>H58*2.7</f>
        <v>2160.027</v>
      </c>
    </row>
    <row r="59" spans="2:9" ht="26.4" x14ac:dyDescent="0.3">
      <c r="B59" s="19">
        <v>2</v>
      </c>
      <c r="C59" s="20" t="s">
        <v>104</v>
      </c>
      <c r="D59" s="126" t="s">
        <v>30</v>
      </c>
      <c r="E59" s="127"/>
      <c r="F59" s="24" t="s">
        <v>98</v>
      </c>
      <c r="G59" s="25" t="s">
        <v>99</v>
      </c>
      <c r="H59" s="25">
        <v>1</v>
      </c>
      <c r="I59" s="26">
        <v>5770</v>
      </c>
    </row>
    <row r="60" spans="2:9" ht="26.4" x14ac:dyDescent="0.3">
      <c r="B60" s="19">
        <v>3</v>
      </c>
      <c r="C60" s="20" t="s">
        <v>104</v>
      </c>
      <c r="D60" s="126" t="s">
        <v>30</v>
      </c>
      <c r="E60" s="127"/>
      <c r="F60" s="24" t="s">
        <v>156</v>
      </c>
      <c r="G60" s="25" t="s">
        <v>99</v>
      </c>
      <c r="H60" s="25">
        <v>1</v>
      </c>
      <c r="I60" s="26">
        <v>4500</v>
      </c>
    </row>
    <row r="61" spans="2:9" ht="26.4" x14ac:dyDescent="0.3">
      <c r="B61" s="19">
        <v>4</v>
      </c>
      <c r="C61" s="20" t="s">
        <v>104</v>
      </c>
      <c r="D61" s="126" t="s">
        <v>30</v>
      </c>
      <c r="E61" s="127"/>
      <c r="F61" s="24" t="s">
        <v>32</v>
      </c>
      <c r="G61" s="25" t="s">
        <v>31</v>
      </c>
      <c r="H61" s="25">
        <v>1</v>
      </c>
      <c r="I61" s="26">
        <f>(15383.84*1.8%)+(17500.8*1.5%)</f>
        <v>539.42111999999997</v>
      </c>
    </row>
    <row r="62" spans="2:9" ht="30.75" customHeight="1" x14ac:dyDescent="0.3">
      <c r="B62" s="19">
        <v>5</v>
      </c>
      <c r="C62" s="20" t="s">
        <v>104</v>
      </c>
      <c r="D62" s="126" t="s">
        <v>30</v>
      </c>
      <c r="E62" s="127"/>
      <c r="F62" s="24" t="s">
        <v>34</v>
      </c>
      <c r="G62" s="25" t="s">
        <v>31</v>
      </c>
      <c r="H62" s="25">
        <v>1</v>
      </c>
      <c r="I62" s="26">
        <f>I55</f>
        <v>80.001000000000005</v>
      </c>
    </row>
    <row r="63" spans="2:9" x14ac:dyDescent="0.3">
      <c r="B63" s="128" t="s">
        <v>86</v>
      </c>
      <c r="C63" s="129"/>
      <c r="D63" s="129"/>
      <c r="E63" s="129"/>
      <c r="F63" s="129"/>
      <c r="G63" s="129"/>
      <c r="H63" s="130"/>
      <c r="I63" s="42">
        <f>SUM(I58:I62)</f>
        <v>13049.449120000001</v>
      </c>
    </row>
    <row r="64" spans="2:9" ht="12.75" customHeight="1" x14ac:dyDescent="0.3">
      <c r="B64" s="123" t="s">
        <v>87</v>
      </c>
      <c r="C64" s="124"/>
      <c r="D64" s="124"/>
      <c r="E64" s="124"/>
      <c r="F64" s="124"/>
      <c r="G64" s="124"/>
      <c r="H64" s="124"/>
      <c r="I64" s="125"/>
    </row>
    <row r="65" spans="2:18" ht="26.4" x14ac:dyDescent="0.3">
      <c r="B65" s="19">
        <v>1</v>
      </c>
      <c r="C65" s="20" t="s">
        <v>105</v>
      </c>
      <c r="D65" s="126" t="s">
        <v>30</v>
      </c>
      <c r="E65" s="127"/>
      <c r="F65" s="24" t="s">
        <v>28</v>
      </c>
      <c r="G65" s="25" t="s">
        <v>29</v>
      </c>
      <c r="H65" s="25">
        <v>800.01</v>
      </c>
      <c r="I65" s="26">
        <f>H65*2.7</f>
        <v>2160.027</v>
      </c>
    </row>
    <row r="66" spans="2:18" ht="26.4" x14ac:dyDescent="0.3">
      <c r="B66" s="19">
        <v>2</v>
      </c>
      <c r="C66" s="20" t="s">
        <v>105</v>
      </c>
      <c r="D66" s="126" t="s">
        <v>30</v>
      </c>
      <c r="E66" s="127"/>
      <c r="F66" s="24" t="s">
        <v>128</v>
      </c>
      <c r="G66" s="25" t="s">
        <v>99</v>
      </c>
      <c r="H66" s="25">
        <v>1</v>
      </c>
      <c r="I66" s="26">
        <v>1000</v>
      </c>
    </row>
    <row r="67" spans="2:18" ht="39.6" x14ac:dyDescent="0.3">
      <c r="B67" s="19">
        <v>3</v>
      </c>
      <c r="C67" s="20" t="s">
        <v>105</v>
      </c>
      <c r="D67" s="126" t="s">
        <v>30</v>
      </c>
      <c r="E67" s="127"/>
      <c r="F67" s="24" t="s">
        <v>157</v>
      </c>
      <c r="G67" s="25" t="s">
        <v>99</v>
      </c>
      <c r="H67" s="25">
        <v>1</v>
      </c>
      <c r="I67" s="26">
        <v>1000</v>
      </c>
    </row>
    <row r="68" spans="2:18" ht="26.4" x14ac:dyDescent="0.3">
      <c r="B68" s="19">
        <v>4</v>
      </c>
      <c r="C68" s="20" t="s">
        <v>105</v>
      </c>
      <c r="D68" s="126" t="s">
        <v>30</v>
      </c>
      <c r="E68" s="127"/>
      <c r="F68" s="24" t="s">
        <v>128</v>
      </c>
      <c r="G68" s="25" t="s">
        <v>99</v>
      </c>
      <c r="H68" s="25">
        <v>1</v>
      </c>
      <c r="I68" s="26">
        <v>1000</v>
      </c>
    </row>
    <row r="69" spans="2:18" ht="26.4" x14ac:dyDescent="0.3">
      <c r="B69" s="19">
        <v>5</v>
      </c>
      <c r="C69" s="20" t="s">
        <v>105</v>
      </c>
      <c r="D69" s="126" t="s">
        <v>30</v>
      </c>
      <c r="E69" s="127"/>
      <c r="F69" s="24" t="s">
        <v>128</v>
      </c>
      <c r="G69" s="25" t="s">
        <v>99</v>
      </c>
      <c r="H69" s="25">
        <v>1</v>
      </c>
      <c r="I69" s="26">
        <v>1000</v>
      </c>
    </row>
    <row r="70" spans="2:18" ht="39.6" x14ac:dyDescent="0.3">
      <c r="B70" s="19">
        <v>6</v>
      </c>
      <c r="C70" s="20" t="s">
        <v>105</v>
      </c>
      <c r="D70" s="126" t="s">
        <v>30</v>
      </c>
      <c r="E70" s="127"/>
      <c r="F70" s="24" t="s">
        <v>158</v>
      </c>
      <c r="G70" s="25" t="s">
        <v>99</v>
      </c>
      <c r="H70" s="25">
        <v>1</v>
      </c>
      <c r="I70" s="26">
        <v>1500</v>
      </c>
    </row>
    <row r="71" spans="2:18" ht="26.4" x14ac:dyDescent="0.3">
      <c r="B71" s="19">
        <v>7</v>
      </c>
      <c r="C71" s="20" t="s">
        <v>105</v>
      </c>
      <c r="D71" s="126" t="s">
        <v>30</v>
      </c>
      <c r="E71" s="127"/>
      <c r="F71" s="24" t="s">
        <v>128</v>
      </c>
      <c r="G71" s="25" t="s">
        <v>99</v>
      </c>
      <c r="H71" s="25">
        <v>1</v>
      </c>
      <c r="I71" s="26">
        <v>100</v>
      </c>
    </row>
    <row r="72" spans="2:18" x14ac:dyDescent="0.3">
      <c r="B72" s="19">
        <v>8</v>
      </c>
      <c r="C72" s="20" t="s">
        <v>105</v>
      </c>
      <c r="D72" s="126" t="s">
        <v>30</v>
      </c>
      <c r="E72" s="127"/>
      <c r="F72" s="24" t="s">
        <v>106</v>
      </c>
      <c r="G72" s="25" t="s">
        <v>99</v>
      </c>
      <c r="H72" s="25">
        <v>1</v>
      </c>
      <c r="I72" s="26">
        <v>1000</v>
      </c>
    </row>
    <row r="73" spans="2:18" ht="26.4" x14ac:dyDescent="0.3">
      <c r="B73" s="19">
        <v>9</v>
      </c>
      <c r="C73" s="20" t="s">
        <v>105</v>
      </c>
      <c r="D73" s="126" t="s">
        <v>30</v>
      </c>
      <c r="E73" s="127"/>
      <c r="F73" s="24" t="s">
        <v>32</v>
      </c>
      <c r="G73" s="25" t="s">
        <v>31</v>
      </c>
      <c r="H73" s="25">
        <v>1</v>
      </c>
      <c r="I73" s="26">
        <f>(15383.84*1.8%)+(14990.3*1.5%)</f>
        <v>501.76362</v>
      </c>
    </row>
    <row r="74" spans="2:18" ht="30.75" customHeight="1" x14ac:dyDescent="0.3">
      <c r="B74" s="19">
        <v>10</v>
      </c>
      <c r="C74" s="20" t="s">
        <v>105</v>
      </c>
      <c r="D74" s="126" t="s">
        <v>30</v>
      </c>
      <c r="E74" s="127"/>
      <c r="F74" s="24" t="s">
        <v>34</v>
      </c>
      <c r="G74" s="25" t="s">
        <v>31</v>
      </c>
      <c r="H74" s="25">
        <v>1</v>
      </c>
      <c r="I74" s="26">
        <f>I62</f>
        <v>80.001000000000005</v>
      </c>
      <c r="R74" s="44"/>
    </row>
    <row r="75" spans="2:18" ht="12.75" customHeight="1" x14ac:dyDescent="0.3">
      <c r="B75" s="128" t="s">
        <v>88</v>
      </c>
      <c r="C75" s="129"/>
      <c r="D75" s="129"/>
      <c r="E75" s="129"/>
      <c r="F75" s="129"/>
      <c r="G75" s="129"/>
      <c r="H75" s="130"/>
      <c r="I75" s="42">
        <f>SUM(I65:I74)</f>
        <v>9341.79162</v>
      </c>
    </row>
    <row r="76" spans="2:18" x14ac:dyDescent="0.3">
      <c r="B76" s="123" t="s">
        <v>89</v>
      </c>
      <c r="C76" s="124"/>
      <c r="D76" s="124"/>
      <c r="E76" s="124"/>
      <c r="F76" s="124"/>
      <c r="G76" s="124"/>
      <c r="H76" s="124"/>
      <c r="I76" s="125"/>
    </row>
    <row r="77" spans="2:18" ht="26.4" x14ac:dyDescent="0.3">
      <c r="B77" s="19">
        <v>1</v>
      </c>
      <c r="C77" s="20" t="s">
        <v>107</v>
      </c>
      <c r="D77" s="126" t="s">
        <v>30</v>
      </c>
      <c r="E77" s="127"/>
      <c r="F77" s="24" t="s">
        <v>28</v>
      </c>
      <c r="G77" s="25" t="s">
        <v>29</v>
      </c>
      <c r="H77" s="25">
        <v>800.01</v>
      </c>
      <c r="I77" s="26">
        <f>H77*2.7</f>
        <v>2160.027</v>
      </c>
    </row>
    <row r="78" spans="2:18" x14ac:dyDescent="0.3">
      <c r="B78" s="19">
        <v>2</v>
      </c>
      <c r="C78" s="20" t="s">
        <v>107</v>
      </c>
      <c r="D78" s="126" t="s">
        <v>30</v>
      </c>
      <c r="E78" s="127"/>
      <c r="F78" s="24" t="s">
        <v>159</v>
      </c>
      <c r="G78" s="25" t="s">
        <v>99</v>
      </c>
      <c r="H78" s="25">
        <v>1</v>
      </c>
      <c r="I78" s="26">
        <v>500</v>
      </c>
    </row>
    <row r="79" spans="2:18" ht="26.4" x14ac:dyDescent="0.3">
      <c r="B79" s="19">
        <v>3</v>
      </c>
      <c r="C79" s="20" t="s">
        <v>107</v>
      </c>
      <c r="D79" s="126" t="s">
        <v>30</v>
      </c>
      <c r="E79" s="127"/>
      <c r="F79" s="24" t="s">
        <v>32</v>
      </c>
      <c r="G79" s="25" t="s">
        <v>31</v>
      </c>
      <c r="H79" s="25">
        <v>1</v>
      </c>
      <c r="I79" s="26">
        <f>(15383.84*1.8%)+(13925.82*1.5%)</f>
        <v>485.79642000000001</v>
      </c>
    </row>
    <row r="80" spans="2:18" ht="30.75" customHeight="1" x14ac:dyDescent="0.3">
      <c r="B80" s="19">
        <v>4</v>
      </c>
      <c r="C80" s="20" t="s">
        <v>107</v>
      </c>
      <c r="D80" s="126" t="s">
        <v>30</v>
      </c>
      <c r="E80" s="127"/>
      <c r="F80" s="24" t="s">
        <v>34</v>
      </c>
      <c r="G80" s="25" t="s">
        <v>31</v>
      </c>
      <c r="H80" s="25">
        <v>1</v>
      </c>
      <c r="I80" s="26">
        <f>I74</f>
        <v>80.001000000000005</v>
      </c>
    </row>
    <row r="81" spans="2:15" x14ac:dyDescent="0.3">
      <c r="B81" s="128" t="s">
        <v>90</v>
      </c>
      <c r="C81" s="129"/>
      <c r="D81" s="129"/>
      <c r="E81" s="129"/>
      <c r="F81" s="129"/>
      <c r="G81" s="129"/>
      <c r="H81" s="130"/>
      <c r="I81" s="42">
        <f>SUM(I77:I80)</f>
        <v>3225.8244200000004</v>
      </c>
    </row>
    <row r="82" spans="2:15" x14ac:dyDescent="0.3">
      <c r="B82" s="123" t="s">
        <v>91</v>
      </c>
      <c r="C82" s="124"/>
      <c r="D82" s="124"/>
      <c r="E82" s="124"/>
      <c r="F82" s="124"/>
      <c r="G82" s="124"/>
      <c r="H82" s="124"/>
      <c r="I82" s="125"/>
    </row>
    <row r="83" spans="2:15" ht="26.4" x14ac:dyDescent="0.3">
      <c r="B83" s="19">
        <v>1</v>
      </c>
      <c r="C83" s="20" t="s">
        <v>111</v>
      </c>
      <c r="D83" s="126" t="s">
        <v>30</v>
      </c>
      <c r="E83" s="127"/>
      <c r="F83" s="24" t="s">
        <v>28</v>
      </c>
      <c r="G83" s="25" t="s">
        <v>29</v>
      </c>
      <c r="H83" s="25">
        <v>800.01</v>
      </c>
      <c r="I83" s="26">
        <f>H83*2.7</f>
        <v>2160.027</v>
      </c>
      <c r="O83" s="44"/>
    </row>
    <row r="84" spans="2:15" x14ac:dyDescent="0.3">
      <c r="B84" s="19">
        <v>2</v>
      </c>
      <c r="C84" s="20" t="s">
        <v>111</v>
      </c>
      <c r="D84" s="126" t="s">
        <v>30</v>
      </c>
      <c r="E84" s="127"/>
      <c r="F84" s="24" t="s">
        <v>159</v>
      </c>
      <c r="G84" s="25" t="s">
        <v>99</v>
      </c>
      <c r="H84" s="25">
        <v>1</v>
      </c>
      <c r="I84" s="26">
        <v>500</v>
      </c>
      <c r="O84" s="44"/>
    </row>
    <row r="85" spans="2:15" ht="26.4" x14ac:dyDescent="0.3">
      <c r="B85" s="19">
        <v>3</v>
      </c>
      <c r="C85" s="20" t="s">
        <v>111</v>
      </c>
      <c r="D85" s="126" t="s">
        <v>30</v>
      </c>
      <c r="E85" s="127"/>
      <c r="F85" s="24" t="s">
        <v>32</v>
      </c>
      <c r="G85" s="25" t="s">
        <v>31</v>
      </c>
      <c r="H85" s="25">
        <v>1</v>
      </c>
      <c r="I85" s="26">
        <f>(15651.44*1.8%)+(13617*1.5%)</f>
        <v>485.98092000000003</v>
      </c>
    </row>
    <row r="86" spans="2:15" x14ac:dyDescent="0.3">
      <c r="B86" s="19">
        <v>4</v>
      </c>
      <c r="C86" s="20" t="s">
        <v>111</v>
      </c>
      <c r="D86" s="126" t="s">
        <v>30</v>
      </c>
      <c r="E86" s="127"/>
      <c r="F86" s="24" t="s">
        <v>112</v>
      </c>
      <c r="G86" s="25" t="s">
        <v>99</v>
      </c>
      <c r="H86" s="25">
        <v>1</v>
      </c>
      <c r="I86" s="26">
        <v>7200</v>
      </c>
    </row>
    <row r="87" spans="2:15" ht="30.75" customHeight="1" x14ac:dyDescent="0.3">
      <c r="B87" s="19">
        <v>5</v>
      </c>
      <c r="C87" s="20" t="s">
        <v>111</v>
      </c>
      <c r="D87" s="126" t="s">
        <v>30</v>
      </c>
      <c r="E87" s="127"/>
      <c r="F87" s="24" t="s">
        <v>34</v>
      </c>
      <c r="G87" s="25" t="s">
        <v>31</v>
      </c>
      <c r="H87" s="25">
        <v>1</v>
      </c>
      <c r="I87" s="26">
        <f>I80</f>
        <v>80.001000000000005</v>
      </c>
    </row>
    <row r="88" spans="2:15" x14ac:dyDescent="0.3">
      <c r="B88" s="128" t="s">
        <v>92</v>
      </c>
      <c r="C88" s="129"/>
      <c r="D88" s="129"/>
      <c r="E88" s="129"/>
      <c r="F88" s="129"/>
      <c r="G88" s="129"/>
      <c r="H88" s="130"/>
      <c r="I88" s="42">
        <f>SUM(I83:I87)</f>
        <v>10426.00892</v>
      </c>
    </row>
    <row r="89" spans="2:15" ht="15.75" customHeight="1" x14ac:dyDescent="0.3">
      <c r="B89" s="120" t="s">
        <v>93</v>
      </c>
      <c r="C89" s="121"/>
      <c r="D89" s="121"/>
      <c r="E89" s="121"/>
      <c r="F89" s="121"/>
      <c r="G89" s="121"/>
      <c r="H89" s="122"/>
      <c r="I89" s="31">
        <f>I14+I22+I28+I34+I42+I50+I56+I63+I75+I81+I88</f>
        <v>94908.726790000015</v>
      </c>
    </row>
    <row r="90" spans="2:15" x14ac:dyDescent="0.3">
      <c r="B90" s="21"/>
      <c r="C90" s="21"/>
      <c r="D90" s="22"/>
      <c r="E90" s="22"/>
      <c r="F90" s="22"/>
      <c r="G90" s="22"/>
      <c r="H90" s="22"/>
      <c r="I90" s="23"/>
    </row>
    <row r="91" spans="2:15" x14ac:dyDescent="0.3">
      <c r="B91" s="14"/>
      <c r="C91" s="14"/>
      <c r="D91" s="14"/>
      <c r="E91" s="14"/>
      <c r="F91" s="14"/>
      <c r="G91" s="14"/>
      <c r="H91" s="14"/>
      <c r="I91" s="14"/>
    </row>
    <row r="92" spans="2:15" ht="29.25" customHeight="1" x14ac:dyDescent="0.3">
      <c r="B92" s="114"/>
      <c r="C92" s="114"/>
      <c r="D92" s="114"/>
      <c r="E92" s="114"/>
      <c r="F92" s="114"/>
      <c r="G92" s="114"/>
      <c r="H92" s="114"/>
      <c r="I92" s="114"/>
    </row>
    <row r="93" spans="2:15" ht="14.4" x14ac:dyDescent="0.3">
      <c r="B93" s="78"/>
      <c r="C93" s="78"/>
      <c r="D93" s="78"/>
      <c r="E93" s="78"/>
    </row>
    <row r="94" spans="2:15" ht="14.4" x14ac:dyDescent="0.3">
      <c r="B94" s="79"/>
      <c r="C94" s="79"/>
      <c r="D94" s="79"/>
      <c r="E94" s="79"/>
      <c r="G94" s="79"/>
      <c r="H94" s="79"/>
      <c r="I94" s="79"/>
    </row>
  </sheetData>
  <mergeCells count="91">
    <mergeCell ref="B82:I82"/>
    <mergeCell ref="D83:E83"/>
    <mergeCell ref="D85:E85"/>
    <mergeCell ref="D87:E87"/>
    <mergeCell ref="B88:H88"/>
    <mergeCell ref="D86:E86"/>
    <mergeCell ref="D84:E84"/>
    <mergeCell ref="B76:I76"/>
    <mergeCell ref="D77:E77"/>
    <mergeCell ref="D79:E79"/>
    <mergeCell ref="D80:E80"/>
    <mergeCell ref="B81:H81"/>
    <mergeCell ref="D78:E78"/>
    <mergeCell ref="B64:I64"/>
    <mergeCell ref="D65:E65"/>
    <mergeCell ref="D73:E73"/>
    <mergeCell ref="D74:E74"/>
    <mergeCell ref="B75:H75"/>
    <mergeCell ref="D66:E66"/>
    <mergeCell ref="D72:E72"/>
    <mergeCell ref="D71:E71"/>
    <mergeCell ref="D67:E67"/>
    <mergeCell ref="D68:E68"/>
    <mergeCell ref="D69:E69"/>
    <mergeCell ref="D70:E70"/>
    <mergeCell ref="B57:I57"/>
    <mergeCell ref="D58:E58"/>
    <mergeCell ref="D61:E61"/>
    <mergeCell ref="D62:E62"/>
    <mergeCell ref="B63:H63"/>
    <mergeCell ref="D59:E59"/>
    <mergeCell ref="D60:E60"/>
    <mergeCell ref="B51:I51"/>
    <mergeCell ref="D52:E52"/>
    <mergeCell ref="D54:E54"/>
    <mergeCell ref="D55:E55"/>
    <mergeCell ref="B56:H56"/>
    <mergeCell ref="D53:E53"/>
    <mergeCell ref="B50:H50"/>
    <mergeCell ref="B42:H42"/>
    <mergeCell ref="B43:I43"/>
    <mergeCell ref="D44:E44"/>
    <mergeCell ref="D48:E48"/>
    <mergeCell ref="D49:E49"/>
    <mergeCell ref="D47:E47"/>
    <mergeCell ref="D45:E45"/>
    <mergeCell ref="D46:E46"/>
    <mergeCell ref="B34:H34"/>
    <mergeCell ref="B35:I35"/>
    <mergeCell ref="D36:E36"/>
    <mergeCell ref="D40:E40"/>
    <mergeCell ref="D41:E41"/>
    <mergeCell ref="D37:E37"/>
    <mergeCell ref="D38:E38"/>
    <mergeCell ref="D39:E39"/>
    <mergeCell ref="B28:H28"/>
    <mergeCell ref="B29:I29"/>
    <mergeCell ref="D30:E30"/>
    <mergeCell ref="D31:E31"/>
    <mergeCell ref="D33:E33"/>
    <mergeCell ref="D32:E32"/>
    <mergeCell ref="B22:H22"/>
    <mergeCell ref="B23:I23"/>
    <mergeCell ref="D24:E24"/>
    <mergeCell ref="D26:E26"/>
    <mergeCell ref="D27:E27"/>
    <mergeCell ref="D25:E25"/>
    <mergeCell ref="B14:H14"/>
    <mergeCell ref="B15:I15"/>
    <mergeCell ref="D16:E16"/>
    <mergeCell ref="D17:E17"/>
    <mergeCell ref="D21:E21"/>
    <mergeCell ref="D20:E20"/>
    <mergeCell ref="D18:E18"/>
    <mergeCell ref="D19:E19"/>
    <mergeCell ref="B93:E93"/>
    <mergeCell ref="B94:E94"/>
    <mergeCell ref="G94:I94"/>
    <mergeCell ref="H8:H9"/>
    <mergeCell ref="I8:I9"/>
    <mergeCell ref="B92:I92"/>
    <mergeCell ref="D8:E9"/>
    <mergeCell ref="B8:B9"/>
    <mergeCell ref="C8:C9"/>
    <mergeCell ref="F8:F9"/>
    <mergeCell ref="G8:G9"/>
    <mergeCell ref="B89:H89"/>
    <mergeCell ref="B10:I10"/>
    <mergeCell ref="D11:E11"/>
    <mergeCell ref="D12:E12"/>
    <mergeCell ref="D13:E1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31"/>
  <sheetViews>
    <sheetView topLeftCell="A12" zoomScaleNormal="100" workbookViewId="0">
      <selection activeCell="L32" sqref="L3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122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123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124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45017</v>
      </c>
    </row>
    <row r="8" spans="2:10" ht="12.75" customHeight="1" x14ac:dyDescent="0.3">
      <c r="B8" s="117" t="s">
        <v>20</v>
      </c>
      <c r="C8" s="110" t="s">
        <v>27</v>
      </c>
      <c r="D8" s="115" t="s">
        <v>21</v>
      </c>
      <c r="E8" s="112"/>
      <c r="F8" s="110" t="s">
        <v>22</v>
      </c>
      <c r="G8" s="110" t="s">
        <v>23</v>
      </c>
      <c r="H8" s="110" t="s">
        <v>24</v>
      </c>
      <c r="I8" s="112" t="s">
        <v>26</v>
      </c>
    </row>
    <row r="9" spans="2:10" ht="24" customHeight="1" x14ac:dyDescent="0.3">
      <c r="B9" s="118"/>
      <c r="C9" s="111"/>
      <c r="D9" s="116"/>
      <c r="E9" s="113"/>
      <c r="F9" s="119"/>
      <c r="G9" s="119"/>
      <c r="H9" s="111"/>
      <c r="I9" s="113"/>
    </row>
    <row r="10" spans="2:10" x14ac:dyDescent="0.3">
      <c r="B10" s="123" t="s">
        <v>125</v>
      </c>
      <c r="C10" s="124"/>
      <c r="D10" s="124"/>
      <c r="E10" s="124"/>
      <c r="F10" s="124"/>
      <c r="G10" s="124"/>
      <c r="H10" s="124"/>
      <c r="I10" s="125"/>
    </row>
    <row r="11" spans="2:10" ht="39.6" x14ac:dyDescent="0.3">
      <c r="B11" s="19">
        <v>1</v>
      </c>
      <c r="C11" s="20" t="s">
        <v>126</v>
      </c>
      <c r="D11" s="126" t="s">
        <v>30</v>
      </c>
      <c r="E11" s="127"/>
      <c r="F11" s="24" t="s">
        <v>141</v>
      </c>
      <c r="G11" s="25" t="s">
        <v>99</v>
      </c>
      <c r="H11" s="25">
        <v>1</v>
      </c>
      <c r="I11" s="26">
        <v>2000</v>
      </c>
    </row>
    <row r="12" spans="2:10" x14ac:dyDescent="0.3">
      <c r="B12" s="128" t="s">
        <v>74</v>
      </c>
      <c r="C12" s="129"/>
      <c r="D12" s="129"/>
      <c r="E12" s="129"/>
      <c r="F12" s="129"/>
      <c r="G12" s="129"/>
      <c r="H12" s="130"/>
      <c r="I12" s="42">
        <f>SUM(I11:I11)</f>
        <v>2000</v>
      </c>
    </row>
    <row r="13" spans="2:10" x14ac:dyDescent="0.3">
      <c r="B13" s="123" t="s">
        <v>142</v>
      </c>
      <c r="C13" s="124"/>
      <c r="D13" s="124"/>
      <c r="E13" s="124"/>
      <c r="F13" s="124"/>
      <c r="G13" s="124"/>
      <c r="H13" s="124"/>
      <c r="I13" s="125"/>
    </row>
    <row r="14" spans="2:10" ht="28.5" customHeight="1" x14ac:dyDescent="0.3">
      <c r="B14" s="19">
        <v>1</v>
      </c>
      <c r="C14" s="43" t="s">
        <v>96</v>
      </c>
      <c r="D14" s="126" t="s">
        <v>30</v>
      </c>
      <c r="E14" s="127"/>
      <c r="F14" s="24" t="s">
        <v>143</v>
      </c>
      <c r="G14" s="25" t="s">
        <v>99</v>
      </c>
      <c r="H14" s="25">
        <v>1</v>
      </c>
      <c r="I14" s="26">
        <v>2500</v>
      </c>
    </row>
    <row r="15" spans="2:10" x14ac:dyDescent="0.3">
      <c r="B15" s="128" t="s">
        <v>76</v>
      </c>
      <c r="C15" s="129"/>
      <c r="D15" s="129"/>
      <c r="E15" s="129"/>
      <c r="F15" s="129"/>
      <c r="G15" s="129"/>
      <c r="H15" s="130"/>
      <c r="I15" s="42">
        <f>SUM(I14:I14)</f>
        <v>2500</v>
      </c>
    </row>
    <row r="16" spans="2:10" x14ac:dyDescent="0.3">
      <c r="B16" s="123" t="s">
        <v>149</v>
      </c>
      <c r="C16" s="124"/>
      <c r="D16" s="124"/>
      <c r="E16" s="124"/>
      <c r="F16" s="124"/>
      <c r="G16" s="124"/>
      <c r="H16" s="124"/>
      <c r="I16" s="125"/>
    </row>
    <row r="17" spans="2:9" ht="39.6" x14ac:dyDescent="0.3">
      <c r="B17" s="19">
        <v>1</v>
      </c>
      <c r="C17" s="20" t="s">
        <v>102</v>
      </c>
      <c r="D17" s="126" t="s">
        <v>30</v>
      </c>
      <c r="E17" s="127"/>
      <c r="F17" s="24" t="s">
        <v>150</v>
      </c>
      <c r="G17" s="25" t="s">
        <v>99</v>
      </c>
      <c r="H17" s="25">
        <v>1</v>
      </c>
      <c r="I17" s="26">
        <v>6750</v>
      </c>
    </row>
    <row r="18" spans="2:9" x14ac:dyDescent="0.3">
      <c r="B18" s="19">
        <v>2</v>
      </c>
      <c r="C18" s="20" t="s">
        <v>102</v>
      </c>
      <c r="D18" s="126" t="s">
        <v>30</v>
      </c>
      <c r="E18" s="127"/>
      <c r="F18" s="24" t="s">
        <v>151</v>
      </c>
      <c r="G18" s="25" t="s">
        <v>99</v>
      </c>
      <c r="H18" s="25">
        <v>1</v>
      </c>
      <c r="I18" s="26">
        <v>16493</v>
      </c>
    </row>
    <row r="19" spans="2:9" x14ac:dyDescent="0.3">
      <c r="B19" s="128" t="s">
        <v>84</v>
      </c>
      <c r="C19" s="129"/>
      <c r="D19" s="129"/>
      <c r="E19" s="129"/>
      <c r="F19" s="129"/>
      <c r="G19" s="129"/>
      <c r="H19" s="130"/>
      <c r="I19" s="42">
        <f>SUM(I17:I17)</f>
        <v>6750</v>
      </c>
    </row>
    <row r="20" spans="2:9" x14ac:dyDescent="0.3">
      <c r="B20" s="123" t="s">
        <v>153</v>
      </c>
      <c r="C20" s="124"/>
      <c r="D20" s="124"/>
      <c r="E20" s="124"/>
      <c r="F20" s="124"/>
      <c r="G20" s="124"/>
      <c r="H20" s="124"/>
      <c r="I20" s="125"/>
    </row>
    <row r="21" spans="2:9" x14ac:dyDescent="0.3">
      <c r="B21" s="19">
        <v>1</v>
      </c>
      <c r="C21" s="20" t="s">
        <v>104</v>
      </c>
      <c r="D21" s="126" t="s">
        <v>30</v>
      </c>
      <c r="E21" s="127"/>
      <c r="F21" s="24" t="s">
        <v>155</v>
      </c>
      <c r="G21" s="25" t="s">
        <v>99</v>
      </c>
      <c r="H21" s="25">
        <v>1</v>
      </c>
      <c r="I21" s="26">
        <v>2000</v>
      </c>
    </row>
    <row r="22" spans="2:9" x14ac:dyDescent="0.3">
      <c r="B22" s="128" t="s">
        <v>154</v>
      </c>
      <c r="C22" s="129"/>
      <c r="D22" s="129"/>
      <c r="E22" s="129"/>
      <c r="F22" s="129"/>
      <c r="G22" s="129"/>
      <c r="H22" s="130"/>
      <c r="I22" s="42">
        <f>SUM(I21:I21)</f>
        <v>2000</v>
      </c>
    </row>
    <row r="23" spans="2:9" x14ac:dyDescent="0.3">
      <c r="B23" s="123" t="s">
        <v>89</v>
      </c>
      <c r="C23" s="124"/>
      <c r="D23" s="124"/>
      <c r="E23" s="124"/>
      <c r="F23" s="124"/>
      <c r="G23" s="124"/>
      <c r="H23" s="124"/>
      <c r="I23" s="125"/>
    </row>
    <row r="24" spans="2:9" ht="26.4" x14ac:dyDescent="0.3">
      <c r="B24" s="19">
        <v>1</v>
      </c>
      <c r="C24" s="20" t="s">
        <v>107</v>
      </c>
      <c r="D24" s="126" t="s">
        <v>30</v>
      </c>
      <c r="E24" s="127"/>
      <c r="F24" s="24" t="s">
        <v>160</v>
      </c>
      <c r="G24" s="25" t="s">
        <v>99</v>
      </c>
      <c r="H24" s="25">
        <v>1</v>
      </c>
      <c r="I24" s="26">
        <v>8370</v>
      </c>
    </row>
    <row r="25" spans="2:9" x14ac:dyDescent="0.3">
      <c r="B25" s="128" t="s">
        <v>90</v>
      </c>
      <c r="C25" s="129"/>
      <c r="D25" s="129"/>
      <c r="E25" s="129"/>
      <c r="F25" s="129"/>
      <c r="G25" s="129"/>
      <c r="H25" s="130"/>
      <c r="I25" s="42">
        <f>SUM(I24:I24)</f>
        <v>8370</v>
      </c>
    </row>
    <row r="26" spans="2:9" ht="15.6" x14ac:dyDescent="0.3">
      <c r="B26" s="120" t="s">
        <v>93</v>
      </c>
      <c r="C26" s="121"/>
      <c r="D26" s="121"/>
      <c r="E26" s="121"/>
      <c r="F26" s="121"/>
      <c r="G26" s="121"/>
      <c r="H26" s="122"/>
      <c r="I26" s="31">
        <f>I12+I15+I19+I22+I25</f>
        <v>21620</v>
      </c>
    </row>
    <row r="27" spans="2:9" x14ac:dyDescent="0.3">
      <c r="B27" s="21"/>
      <c r="C27" s="21"/>
      <c r="D27" s="22"/>
      <c r="E27" s="22"/>
      <c r="F27" s="22"/>
      <c r="G27" s="22"/>
      <c r="H27" s="22"/>
      <c r="I27" s="23"/>
    </row>
    <row r="28" spans="2:9" x14ac:dyDescent="0.3">
      <c r="B28" s="14"/>
      <c r="C28" s="14"/>
      <c r="D28" s="14"/>
      <c r="E28" s="14"/>
      <c r="F28" s="14"/>
      <c r="G28" s="14"/>
      <c r="H28" s="14"/>
      <c r="I28" s="14"/>
    </row>
    <row r="29" spans="2:9" ht="29.25" customHeight="1" x14ac:dyDescent="0.3">
      <c r="B29" s="114"/>
      <c r="C29" s="114"/>
      <c r="D29" s="114"/>
      <c r="E29" s="114"/>
      <c r="F29" s="114"/>
      <c r="G29" s="114"/>
      <c r="H29" s="114"/>
      <c r="I29" s="114"/>
    </row>
    <row r="30" spans="2:9" ht="14.4" x14ac:dyDescent="0.3">
      <c r="B30" s="78"/>
      <c r="C30" s="78"/>
      <c r="D30" s="78"/>
      <c r="E30" s="78"/>
    </row>
    <row r="31" spans="2:9" ht="14.4" x14ac:dyDescent="0.3">
      <c r="B31" s="79"/>
      <c r="C31" s="79"/>
      <c r="D31" s="79"/>
      <c r="E31" s="79"/>
      <c r="G31" s="79"/>
      <c r="H31" s="79"/>
      <c r="I31" s="79"/>
    </row>
  </sheetData>
  <mergeCells count="28">
    <mergeCell ref="B12:H12"/>
    <mergeCell ref="B30:E30"/>
    <mergeCell ref="B31:E31"/>
    <mergeCell ref="G31:I31"/>
    <mergeCell ref="B8:B9"/>
    <mergeCell ref="C8:C9"/>
    <mergeCell ref="D8:E9"/>
    <mergeCell ref="F8:F9"/>
    <mergeCell ref="G8:G9"/>
    <mergeCell ref="H8:H9"/>
    <mergeCell ref="I8:I9"/>
    <mergeCell ref="B29:I29"/>
    <mergeCell ref="B26:H26"/>
    <mergeCell ref="B10:I10"/>
    <mergeCell ref="D11:E11"/>
    <mergeCell ref="B13:I13"/>
    <mergeCell ref="B25:H25"/>
    <mergeCell ref="B22:H22"/>
    <mergeCell ref="B23:I23"/>
    <mergeCell ref="D24:E24"/>
    <mergeCell ref="D14:E14"/>
    <mergeCell ref="B15:H15"/>
    <mergeCell ref="D18:E18"/>
    <mergeCell ref="B20:I20"/>
    <mergeCell ref="D21:E21"/>
    <mergeCell ref="B19:H19"/>
    <mergeCell ref="B16:I16"/>
    <mergeCell ref="D17:E17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4"/>
  <sheetViews>
    <sheetView showRuler="0" zoomScaleNormal="100" workbookViewId="0">
      <selection activeCell="P43" sqref="P43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6" t="s">
        <v>110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3">
      <c r="A2" s="166" t="s">
        <v>161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x14ac:dyDescent="0.3">
      <c r="A3" s="167" t="s">
        <v>129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x14ac:dyDescent="0.3">
      <c r="A4" s="57" t="s">
        <v>133</v>
      </c>
      <c r="B4" s="58"/>
      <c r="C4" s="58"/>
      <c r="D4" s="59"/>
      <c r="E4" s="57" t="s">
        <v>134</v>
      </c>
      <c r="F4" s="58"/>
      <c r="G4" s="58"/>
      <c r="H4" s="58"/>
      <c r="I4" s="59"/>
      <c r="J4" s="57" t="s">
        <v>137</v>
      </c>
      <c r="K4" s="58"/>
      <c r="L4" s="58"/>
      <c r="M4" s="59"/>
    </row>
    <row r="5" spans="1:13" x14ac:dyDescent="0.3">
      <c r="A5" s="57" t="s">
        <v>136</v>
      </c>
      <c r="B5" s="59"/>
      <c r="C5" s="57" t="s">
        <v>113</v>
      </c>
      <c r="D5" s="58"/>
      <c r="E5" s="58"/>
      <c r="F5" s="58"/>
      <c r="G5" s="58"/>
      <c r="H5" s="59"/>
      <c r="I5" s="57" t="s">
        <v>114</v>
      </c>
      <c r="J5" s="58"/>
      <c r="K5" s="58"/>
      <c r="L5" s="58"/>
      <c r="M5" s="59"/>
    </row>
    <row r="6" spans="1:13" x14ac:dyDescent="0.3">
      <c r="A6" s="57" t="s">
        <v>115</v>
      </c>
      <c r="B6" s="58"/>
      <c r="C6" s="58"/>
      <c r="D6" s="58"/>
      <c r="E6" s="58"/>
      <c r="F6" s="58"/>
      <c r="G6" s="59"/>
      <c r="H6" s="57" t="s">
        <v>116</v>
      </c>
      <c r="I6" s="58"/>
      <c r="J6" s="58"/>
      <c r="K6" s="58"/>
      <c r="L6" s="58"/>
      <c r="M6" s="59"/>
    </row>
    <row r="7" spans="1:13" x14ac:dyDescent="0.3">
      <c r="A7" s="53"/>
      <c r="B7" s="53"/>
      <c r="C7" s="53"/>
      <c r="D7" s="53"/>
      <c r="E7" s="53"/>
      <c r="F7" s="53" t="s">
        <v>117</v>
      </c>
      <c r="G7" s="53"/>
      <c r="H7" s="53"/>
      <c r="I7" s="53"/>
      <c r="J7" s="53" t="s">
        <v>135</v>
      </c>
      <c r="K7" s="53"/>
      <c r="L7" s="53"/>
      <c r="M7" s="53"/>
    </row>
    <row r="8" spans="1:13" x14ac:dyDescent="0.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 ht="38.25" customHeight="1" x14ac:dyDescent="0.3">
      <c r="A9" s="135" t="s">
        <v>35</v>
      </c>
      <c r="B9" s="135"/>
      <c r="C9" s="135"/>
      <c r="D9" s="135"/>
      <c r="E9" s="171" t="s">
        <v>36</v>
      </c>
      <c r="F9" s="171"/>
      <c r="G9" s="168" t="s">
        <v>37</v>
      </c>
      <c r="H9" s="169"/>
      <c r="I9" s="170"/>
      <c r="J9" s="168" t="s">
        <v>38</v>
      </c>
      <c r="K9" s="169"/>
      <c r="L9" s="170"/>
      <c r="M9" s="34" t="s">
        <v>39</v>
      </c>
    </row>
    <row r="10" spans="1:13" x14ac:dyDescent="0.3">
      <c r="A10" s="180" t="s">
        <v>40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</row>
    <row r="11" spans="1:13" x14ac:dyDescent="0.3">
      <c r="A11" s="183" t="s">
        <v>41</v>
      </c>
      <c r="B11" s="184"/>
      <c r="C11" s="184"/>
      <c r="D11" s="185"/>
      <c r="E11" s="107">
        <v>0</v>
      </c>
      <c r="F11" s="53"/>
      <c r="G11" s="172">
        <v>47960.99</v>
      </c>
      <c r="H11" s="173"/>
      <c r="I11" s="174"/>
      <c r="J11" s="172">
        <v>42406.91</v>
      </c>
      <c r="K11" s="173"/>
      <c r="L11" s="174"/>
      <c r="M11" s="39">
        <v>5554.02</v>
      </c>
    </row>
    <row r="12" spans="1:13" ht="14.25" customHeight="1" x14ac:dyDescent="0.3">
      <c r="A12" s="155" t="s">
        <v>42</v>
      </c>
      <c r="B12" s="156"/>
      <c r="C12" s="156"/>
      <c r="D12" s="162"/>
      <c r="E12" s="152">
        <v>0</v>
      </c>
      <c r="F12" s="152"/>
      <c r="G12" s="152">
        <v>47960.99</v>
      </c>
      <c r="H12" s="152"/>
      <c r="I12" s="152"/>
      <c r="J12" s="152">
        <v>42406.91</v>
      </c>
      <c r="K12" s="152"/>
      <c r="L12" s="152"/>
      <c r="M12" s="39">
        <v>5554.02</v>
      </c>
    </row>
    <row r="13" spans="1:13" ht="21" customHeight="1" x14ac:dyDescent="0.3">
      <c r="A13" s="54" t="s">
        <v>43</v>
      </c>
      <c r="B13" s="55"/>
      <c r="C13" s="55"/>
      <c r="D13" s="56"/>
      <c r="E13" s="147"/>
      <c r="F13" s="148"/>
      <c r="G13" s="147">
        <f>SUM(G11:G12)</f>
        <v>95921.98</v>
      </c>
      <c r="H13" s="151"/>
      <c r="I13" s="148"/>
      <c r="J13" s="147">
        <f>SUM(J11:J12)</f>
        <v>84813.82</v>
      </c>
      <c r="K13" s="55"/>
      <c r="L13" s="56"/>
      <c r="M13" s="38">
        <f>SUM(M11:M12)</f>
        <v>11108.04</v>
      </c>
    </row>
    <row r="14" spans="1:13" x14ac:dyDescent="0.3">
      <c r="A14" s="54" t="s">
        <v>121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38">
        <v>50.99</v>
      </c>
    </row>
    <row r="15" spans="1:13" x14ac:dyDescent="0.3">
      <c r="A15" s="54" t="s">
        <v>118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38">
        <v>2292.9299999999998</v>
      </c>
    </row>
    <row r="16" spans="1:13" x14ac:dyDescent="0.3">
      <c r="A16" s="93" t="s">
        <v>16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51">
        <v>2221.5300000000002</v>
      </c>
    </row>
    <row r="17" spans="1:18" x14ac:dyDescent="0.3">
      <c r="A17" s="54" t="s">
        <v>57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37">
        <v>71.400000000000006</v>
      </c>
    </row>
    <row r="18" spans="1:18" x14ac:dyDescent="0.3">
      <c r="A18" s="180" t="s">
        <v>44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2"/>
    </row>
    <row r="19" spans="1:18" x14ac:dyDescent="0.3">
      <c r="A19" s="177" t="s">
        <v>13</v>
      </c>
      <c r="B19" s="178"/>
      <c r="C19" s="178"/>
      <c r="D19" s="179"/>
      <c r="E19" s="172">
        <v>0</v>
      </c>
      <c r="F19" s="174"/>
      <c r="G19" s="172">
        <v>3800.08</v>
      </c>
      <c r="H19" s="173"/>
      <c r="I19" s="174"/>
      <c r="J19" s="172">
        <f>G19-M19</f>
        <v>3333.55</v>
      </c>
      <c r="K19" s="175"/>
      <c r="L19" s="176"/>
      <c r="M19" s="39">
        <v>466.53</v>
      </c>
    </row>
    <row r="20" spans="1:18" ht="14.25" customHeight="1" x14ac:dyDescent="0.3">
      <c r="A20" s="54" t="s">
        <v>14</v>
      </c>
      <c r="B20" s="55"/>
      <c r="C20" s="55"/>
      <c r="D20" s="56"/>
      <c r="E20" s="152">
        <v>0</v>
      </c>
      <c r="F20" s="152"/>
      <c r="G20" s="147">
        <v>1700.97</v>
      </c>
      <c r="H20" s="151"/>
      <c r="I20" s="148"/>
      <c r="J20" s="147">
        <f>G20-M20</f>
        <v>1493.19</v>
      </c>
      <c r="K20" s="151"/>
      <c r="L20" s="148"/>
      <c r="M20" s="38">
        <v>207.78</v>
      </c>
    </row>
    <row r="21" spans="1:18" x14ac:dyDescent="0.3">
      <c r="A21" s="54" t="s">
        <v>15</v>
      </c>
      <c r="B21" s="55"/>
      <c r="C21" s="55"/>
      <c r="D21" s="56"/>
      <c r="E21" s="152">
        <v>0</v>
      </c>
      <c r="F21" s="152"/>
      <c r="G21" s="54">
        <v>26173.29</v>
      </c>
      <c r="H21" s="55"/>
      <c r="I21" s="56"/>
      <c r="J21" s="147">
        <f>G21-M21</f>
        <v>22847.78</v>
      </c>
      <c r="K21" s="55"/>
      <c r="L21" s="56"/>
      <c r="M21" s="36">
        <v>3325.51</v>
      </c>
    </row>
    <row r="22" spans="1:18" ht="27.75" customHeight="1" x14ac:dyDescent="0.3">
      <c r="A22" s="155" t="s">
        <v>45</v>
      </c>
      <c r="B22" s="156"/>
      <c r="C22" s="156"/>
      <c r="D22" s="162"/>
      <c r="E22" s="152"/>
      <c r="F22" s="152"/>
      <c r="G22" s="147">
        <f>SUM(G19:G21)</f>
        <v>31674.34</v>
      </c>
      <c r="H22" s="151"/>
      <c r="I22" s="148"/>
      <c r="J22" s="54">
        <f>SUM(J19:J21)</f>
        <v>27674.519999999997</v>
      </c>
      <c r="K22" s="55"/>
      <c r="L22" s="56"/>
      <c r="M22" s="36">
        <f>SUM(M19:M21)</f>
        <v>3999.82</v>
      </c>
    </row>
    <row r="23" spans="1:18" ht="18.75" customHeight="1" x14ac:dyDescent="0.3">
      <c r="A23" s="155" t="s">
        <v>9</v>
      </c>
      <c r="B23" s="156"/>
      <c r="C23" s="156"/>
      <c r="D23" s="156"/>
      <c r="E23" s="152"/>
      <c r="F23" s="152"/>
      <c r="G23" s="147"/>
      <c r="H23" s="151"/>
      <c r="I23" s="148"/>
      <c r="J23" s="54"/>
      <c r="K23" s="55"/>
      <c r="L23" s="56"/>
      <c r="M23" s="36">
        <f>M22+M17+M16+M15+M14+M13</f>
        <v>19744.71</v>
      </c>
    </row>
    <row r="24" spans="1:18" ht="17.25" customHeight="1" x14ac:dyDescent="0.3">
      <c r="A24" s="163" t="s">
        <v>46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</row>
    <row r="25" spans="1:18" x14ac:dyDescent="0.3">
      <c r="A25" s="5" t="s">
        <v>20</v>
      </c>
      <c r="B25" s="135" t="s">
        <v>47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54" t="s">
        <v>48</v>
      </c>
      <c r="M25" s="154"/>
    </row>
    <row r="26" spans="1:18" x14ac:dyDescent="0.3">
      <c r="A26" s="32">
        <v>1</v>
      </c>
      <c r="B26" s="153" t="s">
        <v>28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47">
        <f>2160.03*11</f>
        <v>23760.33</v>
      </c>
      <c r="M26" s="148"/>
    </row>
    <row r="27" spans="1:18" ht="15.75" customHeight="1" x14ac:dyDescent="0.3">
      <c r="A27" s="32">
        <v>2</v>
      </c>
      <c r="B27" s="153" t="s">
        <v>32</v>
      </c>
      <c r="C27" s="153"/>
      <c r="D27" s="153"/>
      <c r="E27" s="153"/>
      <c r="F27" s="153"/>
      <c r="G27" s="153"/>
      <c r="H27" s="153"/>
      <c r="I27" s="153"/>
      <c r="J27" s="153"/>
      <c r="K27" s="153"/>
      <c r="L27" s="54">
        <v>5248.49</v>
      </c>
      <c r="M27" s="56"/>
    </row>
    <row r="28" spans="1:18" ht="15.6" x14ac:dyDescent="0.3">
      <c r="A28" s="32">
        <v>3</v>
      </c>
      <c r="B28" s="153" t="s">
        <v>34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2">
        <f>80*11</f>
        <v>880</v>
      </c>
      <c r="M28" s="152"/>
      <c r="R28" s="52"/>
    </row>
    <row r="29" spans="1:18" x14ac:dyDescent="0.3">
      <c r="A29" s="32">
        <v>4</v>
      </c>
      <c r="B29" s="145" t="s">
        <v>130</v>
      </c>
      <c r="C29" s="145"/>
      <c r="D29" s="145"/>
      <c r="E29" s="145"/>
      <c r="F29" s="145"/>
      <c r="G29" s="145"/>
      <c r="H29" s="145"/>
      <c r="I29" s="145"/>
      <c r="J29" s="145"/>
      <c r="K29" s="146"/>
      <c r="L29" s="147">
        <v>21620</v>
      </c>
      <c r="M29" s="148"/>
    </row>
    <row r="30" spans="1:18" x14ac:dyDescent="0.3">
      <c r="A30" s="32">
        <v>5</v>
      </c>
      <c r="B30" s="149" t="s">
        <v>131</v>
      </c>
      <c r="C30" s="145"/>
      <c r="D30" s="145"/>
      <c r="E30" s="145"/>
      <c r="F30" s="145"/>
      <c r="G30" s="145"/>
      <c r="H30" s="145"/>
      <c r="I30" s="145"/>
      <c r="J30" s="145"/>
      <c r="K30" s="146"/>
      <c r="L30" s="147">
        <v>65019.68</v>
      </c>
      <c r="M30" s="148"/>
    </row>
    <row r="31" spans="1:18" x14ac:dyDescent="0.3">
      <c r="A31" s="159" t="s">
        <v>49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57">
        <f>SUM(L26:L30)</f>
        <v>116528.5</v>
      </c>
      <c r="M31" s="158"/>
    </row>
    <row r="32" spans="1:18" x14ac:dyDescent="0.3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44"/>
      <c r="L32" s="150"/>
      <c r="M32" s="150"/>
    </row>
    <row r="33" spans="1:15" x14ac:dyDescent="0.3">
      <c r="A33" s="132" t="s">
        <v>50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4"/>
      <c r="L33" s="137">
        <v>0</v>
      </c>
      <c r="M33" s="138"/>
    </row>
    <row r="34" spans="1:15" x14ac:dyDescent="0.3">
      <c r="A34" s="132" t="s">
        <v>54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L34" s="137">
        <f>M23</f>
        <v>19744.71</v>
      </c>
      <c r="M34" s="138"/>
    </row>
    <row r="35" spans="1:15" x14ac:dyDescent="0.3">
      <c r="A35" s="132" t="s">
        <v>51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4"/>
      <c r="L35" s="137">
        <v>84813.82</v>
      </c>
      <c r="M35" s="138"/>
    </row>
    <row r="36" spans="1:15" x14ac:dyDescent="0.3">
      <c r="A36" s="132" t="s">
        <v>52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4"/>
      <c r="L36" s="137">
        <f>L31</f>
        <v>116528.5</v>
      </c>
      <c r="M36" s="138"/>
    </row>
    <row r="37" spans="1:15" x14ac:dyDescent="0.3">
      <c r="A37" s="132" t="s">
        <v>53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4"/>
      <c r="L37" s="137">
        <f>L35-L36</f>
        <v>-31714.679999999993</v>
      </c>
      <c r="M37" s="139"/>
      <c r="O37" s="45"/>
    </row>
    <row r="38" spans="1:15" x14ac:dyDescent="0.3">
      <c r="A38" s="33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  <row r="39" spans="1:15" x14ac:dyDescent="0.3">
      <c r="A39" s="35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31"/>
      <c r="M39" s="131"/>
    </row>
    <row r="40" spans="1:15" x14ac:dyDescent="0.3">
      <c r="A40" s="35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5" x14ac:dyDescent="0.3">
      <c r="A41" s="35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5" x14ac:dyDescent="0.3">
      <c r="A42" s="1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"/>
      <c r="M42" s="1"/>
    </row>
    <row r="43" spans="1:15" x14ac:dyDescent="0.3">
      <c r="A43" s="1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95">
    <mergeCell ref="E19:F19"/>
    <mergeCell ref="G19:I19"/>
    <mergeCell ref="J19:L19"/>
    <mergeCell ref="A19:D19"/>
    <mergeCell ref="A10:M10"/>
    <mergeCell ref="A11:D11"/>
    <mergeCell ref="E11:F11"/>
    <mergeCell ref="J13:L13"/>
    <mergeCell ref="A18:M18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L31:M31"/>
    <mergeCell ref="E23:F23"/>
    <mergeCell ref="G23:I23"/>
    <mergeCell ref="J23:L23"/>
    <mergeCell ref="A31:K31"/>
    <mergeCell ref="B27:K27"/>
    <mergeCell ref="L26:M26"/>
    <mergeCell ref="L27:M27"/>
    <mergeCell ref="A24:M24"/>
    <mergeCell ref="L28:M28"/>
    <mergeCell ref="E22:F22"/>
    <mergeCell ref="E21:F21"/>
    <mergeCell ref="E20:F20"/>
    <mergeCell ref="B28:K28"/>
    <mergeCell ref="L25:M25"/>
    <mergeCell ref="B26:K26"/>
    <mergeCell ref="A23:D23"/>
    <mergeCell ref="G22:I22"/>
    <mergeCell ref="J22:L22"/>
    <mergeCell ref="A22:D22"/>
    <mergeCell ref="A20:D20"/>
    <mergeCell ref="G20:I20"/>
    <mergeCell ref="J20:L20"/>
    <mergeCell ref="A21:D21"/>
    <mergeCell ref="G21:I21"/>
    <mergeCell ref="J21:L21"/>
    <mergeCell ref="A14:L14"/>
    <mergeCell ref="B25:K25"/>
    <mergeCell ref="B42:K42"/>
    <mergeCell ref="B43:K43"/>
    <mergeCell ref="L43:M43"/>
    <mergeCell ref="A34:K34"/>
    <mergeCell ref="L34:M34"/>
    <mergeCell ref="L36:M36"/>
    <mergeCell ref="L37:M37"/>
    <mergeCell ref="L38:M38"/>
    <mergeCell ref="L39:M39"/>
    <mergeCell ref="L40:M40"/>
    <mergeCell ref="L41:M41"/>
    <mergeCell ref="L35:M35"/>
    <mergeCell ref="B38:K38"/>
    <mergeCell ref="B39:K39"/>
    <mergeCell ref="A6:G6"/>
    <mergeCell ref="H6:M6"/>
    <mergeCell ref="A7:E7"/>
    <mergeCell ref="F7:I7"/>
    <mergeCell ref="J7:M7"/>
    <mergeCell ref="A4:D4"/>
    <mergeCell ref="E4:I4"/>
    <mergeCell ref="J4:M4"/>
    <mergeCell ref="A5:B5"/>
    <mergeCell ref="C5:H5"/>
    <mergeCell ref="I5:M5"/>
    <mergeCell ref="A15:L15"/>
    <mergeCell ref="A16:L16"/>
    <mergeCell ref="A17:L17"/>
    <mergeCell ref="B41:K41"/>
    <mergeCell ref="A37:K37"/>
    <mergeCell ref="A35:K35"/>
    <mergeCell ref="A36:K36"/>
    <mergeCell ref="B40:K40"/>
    <mergeCell ref="A32:K32"/>
    <mergeCell ref="A33:K33"/>
    <mergeCell ref="B29:K29"/>
    <mergeCell ref="L29:M29"/>
    <mergeCell ref="B30:K30"/>
    <mergeCell ref="L30:M30"/>
    <mergeCell ref="L32:M32"/>
    <mergeCell ref="L33:M33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ЖУКОВСКОГО 6</vt:lpstr>
      <vt:lpstr>СОДЕРЖАНИЕ ЖИЛЬЯ</vt:lpstr>
      <vt:lpstr>РЕМОНТ ЖИЛЬЯ</vt:lpstr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2023-04-01T16:15:03Z</dcterms:modified>
</cp:coreProperties>
</file>