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"/>
    </mc:Choice>
  </mc:AlternateContent>
  <xr:revisionPtr revIDLastSave="0" documentId="13_ncr:1_{8B6143FE-C007-4F84-A598-076902F888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ЖУКОВСКОГО 10" sheetId="1" r:id="rId1"/>
    <sheet name="СОДЕРЖАНИЕ ЖИЛЬЯ" sheetId="2" r:id="rId2"/>
    <sheet name="РЕМОНТ ЖИЛЬЯ" sheetId="3" r:id="rId3"/>
    <sheet name="ОТЧЕТ ЖУКОВСКОГО 10." sheetId="4" r:id="rId4"/>
  </sheets>
  <calcPr calcId="191029" refMode="R1C1"/>
</workbook>
</file>

<file path=xl/calcChain.xml><?xml version="1.0" encoding="utf-8"?>
<calcChain xmlns="http://schemas.openxmlformats.org/spreadsheetml/2006/main">
  <c r="L38" i="4" l="1"/>
  <c r="K44" i="1"/>
  <c r="J21" i="4"/>
  <c r="K45" i="1"/>
  <c r="I40" i="2"/>
  <c r="I76" i="2"/>
  <c r="L29" i="4"/>
  <c r="L27" i="4"/>
  <c r="L31" i="4" s="1"/>
  <c r="M12" i="4"/>
  <c r="E23" i="1"/>
  <c r="K30" i="1"/>
  <c r="K31" i="1"/>
  <c r="K33" i="1"/>
  <c r="K35" i="1"/>
  <c r="K36" i="1"/>
  <c r="K37" i="1"/>
  <c r="K38" i="1"/>
  <c r="K28" i="1"/>
  <c r="I75" i="2"/>
  <c r="I71" i="2"/>
  <c r="I70" i="2"/>
  <c r="I66" i="2"/>
  <c r="I62" i="2"/>
  <c r="I58" i="2"/>
  <c r="I55" i="2"/>
  <c r="I51" i="2"/>
  <c r="I18" i="3"/>
  <c r="I34" i="1" s="1"/>
  <c r="K34" i="1" s="1"/>
  <c r="I50" i="2"/>
  <c r="I46" i="2"/>
  <c r="I44" i="2"/>
  <c r="I36" i="2"/>
  <c r="I28" i="2"/>
  <c r="I22" i="2"/>
  <c r="I16" i="2"/>
  <c r="I11" i="2"/>
  <c r="I29" i="2"/>
  <c r="I24" i="2"/>
  <c r="I17" i="2"/>
  <c r="I13" i="2"/>
  <c r="I19" i="2" s="1"/>
  <c r="I25" i="2" s="1"/>
  <c r="I33" i="2" s="1"/>
  <c r="I41" i="2" s="1"/>
  <c r="I47" i="2" s="1"/>
  <c r="I12" i="2"/>
  <c r="I43" i="1" l="1"/>
  <c r="K43" i="1" s="1"/>
  <c r="M28" i="1"/>
  <c r="C29" i="1" s="1"/>
  <c r="M29" i="1" s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M12" i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L32" i="4" l="1"/>
  <c r="J13" i="4"/>
  <c r="G13" i="4"/>
  <c r="M11" i="4"/>
  <c r="M13" i="4" s="1"/>
  <c r="K46" i="1"/>
  <c r="I46" i="1"/>
  <c r="G39" i="1" l="1"/>
  <c r="E39" i="1"/>
  <c r="G23" i="1"/>
  <c r="I15" i="3"/>
  <c r="I32" i="1" s="1"/>
  <c r="K32" i="1" s="1"/>
  <c r="L7" i="1" l="1"/>
  <c r="L6" i="1"/>
  <c r="I79" i="2"/>
  <c r="I73" i="2"/>
  <c r="I21" i="1" s="1"/>
  <c r="K21" i="1" s="1"/>
  <c r="I68" i="2"/>
  <c r="I20" i="1" s="1"/>
  <c r="K20" i="1" s="1"/>
  <c r="I60" i="2"/>
  <c r="I19" i="1" s="1"/>
  <c r="K19" i="1" s="1"/>
  <c r="I53" i="2"/>
  <c r="I18" i="1" s="1"/>
  <c r="K18" i="1" s="1"/>
  <c r="I48" i="2"/>
  <c r="I17" i="1" s="1"/>
  <c r="K17" i="1" s="1"/>
  <c r="I42" i="2"/>
  <c r="I16" i="1" s="1"/>
  <c r="K16" i="1" s="1"/>
  <c r="I34" i="2"/>
  <c r="I15" i="1" s="1"/>
  <c r="K15" i="1" s="1"/>
  <c r="I26" i="2"/>
  <c r="I14" i="1" s="1"/>
  <c r="K14" i="1" s="1"/>
  <c r="I20" i="2"/>
  <c r="I13" i="1" s="1"/>
  <c r="K13" i="1" s="1"/>
  <c r="I14" i="2"/>
  <c r="I12" i="1" s="1"/>
  <c r="K12" i="1" s="1"/>
  <c r="I22" i="1" l="1"/>
  <c r="K22" i="1" s="1"/>
  <c r="I80" i="2"/>
  <c r="I23" i="1"/>
  <c r="M22" i="4" l="1"/>
  <c r="M20" i="4"/>
  <c r="K23" i="1" l="1"/>
  <c r="K24" i="1" s="1"/>
  <c r="M23" i="4" l="1"/>
  <c r="L35" i="4" s="1"/>
  <c r="J23" i="4"/>
  <c r="G23" i="4"/>
  <c r="I12" i="3" l="1"/>
  <c r="I7" i="3"/>
  <c r="I19" i="3" l="1"/>
  <c r="I29" i="1"/>
  <c r="I7" i="2"/>
  <c r="K29" i="1" l="1"/>
  <c r="K39" i="1" s="1"/>
  <c r="K40" i="1" s="1"/>
  <c r="M55" i="1" s="1"/>
  <c r="I39" i="1"/>
  <c r="M39" i="1"/>
  <c r="M46" i="1" l="1"/>
  <c r="M23" i="1"/>
  <c r="M54" i="1" s="1"/>
</calcChain>
</file>

<file path=xl/sharedStrings.xml><?xml version="1.0" encoding="utf-8"?>
<sst xmlns="http://schemas.openxmlformats.org/spreadsheetml/2006/main" count="386" uniqueCount="153">
  <si>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</si>
  <si>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</si>
  <si>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</si>
  <si>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</si>
  <si>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</si>
  <si>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</si>
  <si>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</si>
  <si>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</si>
  <si>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</si>
  <si>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</si>
  <si>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</si>
  <si>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</si>
  <si>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</si>
  <si>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</si>
  <si>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</si>
  <si>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</si>
  <si>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</si>
  <si>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</si>
  <si>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</si>
  <si>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</si>
  <si>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</si>
  <si>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</si>
  <si>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</si>
  <si>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</si>
  <si>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</si>
  <si>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</si>
  <si>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</si>
  <si>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</si>
  <si>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</si>
  <si>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</si>
  <si>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</si>
  <si>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</si>
  <si>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</si>
  <si>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</si>
  <si>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</si>
  <si>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</si>
  <si>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</si>
  <si>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</si>
  <si>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</si>
  <si>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</si>
  <si>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</si>
  <si>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</si>
  <si>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</si>
  <si>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</si>
  <si>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</si>
  <si>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</si>
  <si>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</si>
  <si>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</si>
  <si>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</si>
  <si>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</si>
  <si>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</si>
  <si>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</si>
  <si>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</si>
  <si>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</si>
  <si>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</si>
  <si>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</si>
  <si>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</si>
  <si>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</si>
  <si>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</si>
  <si>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Начисленно средств за 2022г.</t>
  </si>
  <si>
    <t>Оплачено средств за 2022г.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</si>
  <si>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</si>
  <si>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</si>
  <si>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</si>
  <si>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</si>
  <si>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</si>
  <si>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</si>
  <si>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</si>
  <si>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</si>
  <si>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</si>
  <si>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</si>
  <si>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Февраль 2022г.</t>
  </si>
  <si>
    <t>ИТОГО февраль 2022г.</t>
  </si>
  <si>
    <t>Март 2022г.</t>
  </si>
  <si>
    <t>ИТОГО март 2022г.</t>
  </si>
  <si>
    <t>Апрель 2022г.</t>
  </si>
  <si>
    <t>ИТОГО апрель 2022г.</t>
  </si>
  <si>
    <t>Май 2022г.</t>
  </si>
  <si>
    <t>ИТОГО май 2022г.</t>
  </si>
  <si>
    <t>Июнь 2022г.</t>
  </si>
  <si>
    <t>ИТОГО июнь 2022г.</t>
  </si>
  <si>
    <t>Июль 2022г.</t>
  </si>
  <si>
    <t>ИТОГО июль 2022г.</t>
  </si>
  <si>
    <t>Август 2022г.</t>
  </si>
  <si>
    <t>ИТОГО август 2022г.</t>
  </si>
  <si>
    <t>Сентябрь 2022г.</t>
  </si>
  <si>
    <t>ИТОГО сентябрьь 2022г.</t>
  </si>
  <si>
    <t>Октябрь 2022г.</t>
  </si>
  <si>
    <t>ИТОГО октябрь 2021г.</t>
  </si>
  <si>
    <t>Ноябрь 2022г.</t>
  </si>
  <si>
    <t>ИТОГО ноябрь 2022г.</t>
  </si>
  <si>
    <t>Декабрь 2022г.</t>
  </si>
  <si>
    <t>ИТОГО декабрь 2022г.</t>
  </si>
  <si>
    <t xml:space="preserve">ИТОГО за 2022г. </t>
  </si>
  <si>
    <t>28.02.2022г.</t>
  </si>
  <si>
    <t>31.03.2022г.</t>
  </si>
  <si>
    <t>30.04.2022г.</t>
  </si>
  <si>
    <t>31.05.2022г.</t>
  </si>
  <si>
    <t>Проверка вентканалов и дымоходов</t>
  </si>
  <si>
    <t>усл.</t>
  </si>
  <si>
    <t>Покос на придомовой территории</t>
  </si>
  <si>
    <t>Установка  таблички</t>
  </si>
  <si>
    <t>30.06.2022г.</t>
  </si>
  <si>
    <t>31.07.2022г.</t>
  </si>
  <si>
    <t>31.08.2022г.</t>
  </si>
  <si>
    <t>Гидравлические испытания системы ЦО</t>
  </si>
  <si>
    <t>30.09.2022г.</t>
  </si>
  <si>
    <t>31.10.2022г.</t>
  </si>
  <si>
    <t>Запуск отопления</t>
  </si>
  <si>
    <t>30.11.2022г.</t>
  </si>
  <si>
    <t>Задолженность на 31.12.2022г.</t>
  </si>
  <si>
    <t>Информация за 2022г.</t>
  </si>
  <si>
    <t>ОТЧЕТ ООО "Управляющая компания "ЮгДомКомфорт" за 2022г. перед собственниками</t>
  </si>
  <si>
    <t>31.12.2022г.</t>
  </si>
  <si>
    <t>ТО ВДГО</t>
  </si>
  <si>
    <t>Лицевой счет МКД по адресу: г. Таганрог, ул.  Жуковского, д. 10</t>
  </si>
  <si>
    <t>S жилых помещений - 818,44 м²</t>
  </si>
  <si>
    <t>Протокол №1 от 20 октября 2021г.</t>
  </si>
  <si>
    <t>Приказ ГЖИ № 12-Л  от 11.01.22г.</t>
  </si>
  <si>
    <t>Тариф -18,20 руб.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</si>
  <si>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</si>
  <si>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</si>
  <si>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</si>
  <si>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Содержание газовых сетей - 0,07 руб.</t>
  </si>
  <si>
    <t>Вознаграждение председателю МКД-2,50 руб.</t>
  </si>
  <si>
    <t>Содержание ОПУ эл.эн.-0,05руб.</t>
  </si>
  <si>
    <t>Уборка придомовой тер-ии</t>
  </si>
  <si>
    <t>Уборка придомовой тер-ии-2,50 руб.</t>
  </si>
  <si>
    <t>Должники на 01.02.2022г.</t>
  </si>
  <si>
    <t>Баланс дома на 01.02.2022г.</t>
  </si>
  <si>
    <t>Совет МКД</t>
  </si>
  <si>
    <t>Содержание ОПУ эл. эн.</t>
  </si>
  <si>
    <t>на доме № 10 по ул. Жуковского</t>
  </si>
  <si>
    <t>за период с 01.02.2022г. по 31.12.2022г.</t>
  </si>
  <si>
    <t>Управляющая компания ООО "УК "ЮгДомКомфорт" с  01.02.2022 г.</t>
  </si>
  <si>
    <t>Установка табличек предприятия 1 шт , обследование кровли</t>
  </si>
  <si>
    <t>МАРТ 2022г.</t>
  </si>
  <si>
    <t>31.03.2022г</t>
  </si>
  <si>
    <t>Ремонт освещения в подъездах</t>
  </si>
  <si>
    <t xml:space="preserve">Приобретение инвентаря для уборки </t>
  </si>
  <si>
    <t>Осмотр системы канализации, прочистка выпуска</t>
  </si>
  <si>
    <t>Демонтаж колодки ЩЭ, подключение АВ</t>
  </si>
  <si>
    <t>ИЮНЬ 2022г.</t>
  </si>
  <si>
    <t>Замена лампы в уличном прожекторе</t>
  </si>
  <si>
    <t>Устройство освещения аншлага</t>
  </si>
  <si>
    <t>ремонт цоколя</t>
  </si>
  <si>
    <t>Обследование коммуникаций (перепланировка) кв. 14</t>
  </si>
  <si>
    <t>Обследование системы ЦО по заявке предедателя МКД</t>
  </si>
  <si>
    <t xml:space="preserve">Развоздушивание системы ЦО </t>
  </si>
  <si>
    <t>дома по адресу: Ростовская область, г. Таганрог, ул.Жуковского, д. 10</t>
  </si>
  <si>
    <t>с 01.02.2022г. по 31.12.2022г.</t>
  </si>
  <si>
    <t>Ремонт ОИ</t>
  </si>
  <si>
    <t>Содержание 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</si>
</sst>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2" fontId="3" fillId="0" borderId="4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4" fontId="3" fillId="0" borderId="1" xfId="0" applyNumberFormat="1" applyFont="1" applyBorder="1"/>
    <xf numFmtId="0" fontId="3" fillId="0" borderId="3" xfId="0" applyFont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2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1" xfId="0" applyNumberFormat="1" applyFont="1" applyBorder="1"/>
    <xf numFmtId="2" fontId="8" fillId="0" borderId="4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3" xfId="0" applyNumberFormat="1" applyFont="1" applyBorder="1"/>
    <xf numFmtId="2" fontId="8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9"/>
  <sheetViews>
    <sheetView tabSelected="1" showRuler="0" zoomScaleNormal="100" workbookViewId="0">
      <selection activeCell="O1" sqref="O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8" t="s">
        <v>115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x14ac:dyDescent="0.3">
      <c r="A2" s="54" t="s">
        <v>116</v>
      </c>
      <c r="B2" s="55"/>
      <c r="C2" s="55"/>
      <c r="D2" s="63"/>
      <c r="E2" s="54" t="s">
        <v>117</v>
      </c>
      <c r="F2" s="55"/>
      <c r="G2" s="55"/>
      <c r="H2" s="55"/>
      <c r="I2" s="63"/>
      <c r="J2" s="54" t="s">
        <v>118</v>
      </c>
      <c r="K2" s="55"/>
      <c r="L2" s="55"/>
      <c r="M2" s="63"/>
    </row>
    <row r="3" spans="1:13" x14ac:dyDescent="0.3">
      <c r="A3" s="54" t="s">
        <v>119</v>
      </c>
      <c r="B3" s="63"/>
      <c r="C3" s="54" t="s">
        <v>120</v>
      </c>
      <c r="D3" s="55"/>
      <c r="E3" s="55"/>
      <c r="F3" s="55"/>
      <c r="G3" s="55"/>
      <c r="H3" s="63"/>
      <c r="I3" s="54" t="s">
        <v>121</v>
      </c>
      <c r="J3" s="55"/>
      <c r="K3" s="55"/>
      <c r="L3" s="55"/>
      <c r="M3" s="63"/>
    </row>
    <row r="4" spans="1:13" x14ac:dyDescent="0.3">
      <c r="A4" s="54" t="s">
        <v>122</v>
      </c>
      <c r="B4" s="55"/>
      <c r="C4" s="55"/>
      <c r="D4" s="55"/>
      <c r="E4" s="55"/>
      <c r="F4" s="55"/>
      <c r="G4" s="63"/>
      <c r="H4" s="54" t="s">
        <v>123</v>
      </c>
      <c r="I4" s="55"/>
      <c r="J4" s="55"/>
      <c r="K4" s="55"/>
      <c r="L4" s="55"/>
      <c r="M4" s="63"/>
    </row>
    <row r="5" spans="1:13" x14ac:dyDescent="0.3">
      <c r="A5" s="56" t="s">
        <v>124</v>
      </c>
      <c r="B5" s="56"/>
      <c r="C5" s="56"/>
      <c r="D5" s="56"/>
      <c r="E5" s="56"/>
      <c r="F5" s="56" t="s">
        <v>125</v>
      </c>
      <c r="G5" s="56"/>
      <c r="H5" s="56"/>
      <c r="I5" s="56"/>
      <c r="J5" s="56" t="s">
        <v>127</v>
      </c>
      <c r="K5" s="56"/>
      <c r="L5" s="56"/>
      <c r="M5" s="56"/>
    </row>
    <row r="6" spans="1:13" x14ac:dyDescent="0.3">
      <c r="A6" s="54" t="s">
        <v>128</v>
      </c>
      <c r="B6" s="55"/>
      <c r="C6" s="55"/>
      <c r="D6" s="63"/>
      <c r="E6" s="52">
        <v>0</v>
      </c>
      <c r="F6" s="53"/>
      <c r="G6" s="54" t="s">
        <v>59</v>
      </c>
      <c r="H6" s="55"/>
      <c r="I6" s="55"/>
      <c r="J6" s="55"/>
      <c r="K6" s="63"/>
      <c r="L6" s="52">
        <f>E23+E39</f>
        <v>98131.440000000031</v>
      </c>
      <c r="M6" s="53"/>
    </row>
    <row r="7" spans="1:13" x14ac:dyDescent="0.3">
      <c r="A7" s="54" t="s">
        <v>129</v>
      </c>
      <c r="B7" s="55"/>
      <c r="C7" s="55"/>
      <c r="D7" s="63"/>
      <c r="E7" s="52">
        <v>0</v>
      </c>
      <c r="F7" s="53"/>
      <c r="G7" s="54" t="s">
        <v>60</v>
      </c>
      <c r="H7" s="55"/>
      <c r="I7" s="55"/>
      <c r="J7" s="55"/>
      <c r="K7" s="63"/>
      <c r="L7" s="52">
        <f>G23+G39</f>
        <v>81176.399999999994</v>
      </c>
      <c r="M7" s="63"/>
    </row>
    <row r="8" spans="1:13" x14ac:dyDescent="0.3">
      <c r="A8" s="93" t="s">
        <v>111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5"/>
    </row>
    <row r="9" spans="1:13" x14ac:dyDescent="0.3">
      <c r="A9" s="78" t="s">
        <v>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13" ht="14.25" customHeight="1" x14ac:dyDescent="0.3">
      <c r="A10" s="54" t="s">
        <v>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2">
        <v>0</v>
      </c>
      <c r="M10" s="53"/>
    </row>
    <row r="11" spans="1:13" ht="54.75" customHeight="1" x14ac:dyDescent="0.3">
      <c r="A11" s="81" t="s">
        <v>1</v>
      </c>
      <c r="B11" s="81"/>
      <c r="C11" s="82" t="s">
        <v>6</v>
      </c>
      <c r="D11" s="81"/>
      <c r="E11" s="82" t="s">
        <v>2</v>
      </c>
      <c r="F11" s="81"/>
      <c r="G11" s="82" t="s">
        <v>3</v>
      </c>
      <c r="H11" s="82"/>
      <c r="I11" s="83" t="s">
        <v>4</v>
      </c>
      <c r="J11" s="83"/>
      <c r="K11" s="84" t="s">
        <v>5</v>
      </c>
      <c r="L11" s="85"/>
      <c r="M11" s="2" t="s">
        <v>8</v>
      </c>
    </row>
    <row r="12" spans="1:13" x14ac:dyDescent="0.3">
      <c r="A12" s="56" t="s">
        <v>61</v>
      </c>
      <c r="B12" s="56"/>
      <c r="C12" s="52">
        <v>0</v>
      </c>
      <c r="D12" s="53"/>
      <c r="E12" s="52">
        <v>4460.5200000000004</v>
      </c>
      <c r="F12" s="53"/>
      <c r="G12" s="52">
        <v>203.94</v>
      </c>
      <c r="H12" s="53"/>
      <c r="I12" s="62">
        <f>'СОДЕРЖАНИЕ ЖИЛЬЯ'!I14</f>
        <v>2595.4697200000005</v>
      </c>
      <c r="J12" s="63"/>
      <c r="K12" s="59">
        <f>G12-I12</f>
        <v>-2391.5297200000005</v>
      </c>
      <c r="L12" s="56"/>
      <c r="M12" s="41">
        <f>C12+E12-G12</f>
        <v>4256.5800000000008</v>
      </c>
    </row>
    <row r="13" spans="1:13" x14ac:dyDescent="0.3">
      <c r="A13" s="56" t="s">
        <v>62</v>
      </c>
      <c r="B13" s="56"/>
      <c r="C13" s="52">
        <f>M12</f>
        <v>4256.5800000000008</v>
      </c>
      <c r="D13" s="53"/>
      <c r="E13" s="52">
        <v>4460.5200000000004</v>
      </c>
      <c r="F13" s="53"/>
      <c r="G13" s="52">
        <v>4844.01</v>
      </c>
      <c r="H13" s="53"/>
      <c r="I13" s="62">
        <f>'СОДЕРЖАНИЕ ЖИЛЬЯ'!I20</f>
        <v>4355.8616200000006</v>
      </c>
      <c r="J13" s="63"/>
      <c r="K13" s="59">
        <f t="shared" ref="K13:K22" si="0">G13-I13</f>
        <v>488.14837999999963</v>
      </c>
      <c r="L13" s="56"/>
      <c r="M13" s="41">
        <f t="shared" ref="M13:M22" si="1">C13+E13-G13</f>
        <v>3873.090000000002</v>
      </c>
    </row>
    <row r="14" spans="1:13" x14ac:dyDescent="0.3">
      <c r="A14" s="56" t="s">
        <v>63</v>
      </c>
      <c r="B14" s="56"/>
      <c r="C14" s="52">
        <f t="shared" ref="C14:C22" si="2">M13</f>
        <v>3873.090000000002</v>
      </c>
      <c r="D14" s="53"/>
      <c r="E14" s="52">
        <v>4460.5200000000004</v>
      </c>
      <c r="F14" s="53"/>
      <c r="G14" s="52">
        <v>3773.19</v>
      </c>
      <c r="H14" s="53"/>
      <c r="I14" s="62">
        <f>'СОДЕРЖАНИЕ ЖИЛЬЯ'!I26</f>
        <v>3154.4809700000005</v>
      </c>
      <c r="J14" s="63"/>
      <c r="K14" s="59">
        <f t="shared" si="0"/>
        <v>618.70902999999953</v>
      </c>
      <c r="L14" s="56"/>
      <c r="M14" s="41">
        <f t="shared" si="1"/>
        <v>4560.4200000000019</v>
      </c>
    </row>
    <row r="15" spans="1:13" x14ac:dyDescent="0.3">
      <c r="A15" s="56" t="s">
        <v>64</v>
      </c>
      <c r="B15" s="56"/>
      <c r="C15" s="52">
        <f t="shared" si="2"/>
        <v>4560.4200000000019</v>
      </c>
      <c r="D15" s="53"/>
      <c r="E15" s="52">
        <v>4460.5200000000004</v>
      </c>
      <c r="F15" s="53"/>
      <c r="G15" s="52">
        <v>3802.46</v>
      </c>
      <c r="H15" s="53"/>
      <c r="I15" s="62">
        <f>'СОДЕРЖАНИЕ ЖИЛЬЯ'!I34</f>
        <v>13270.06847</v>
      </c>
      <c r="J15" s="63"/>
      <c r="K15" s="59">
        <f t="shared" si="0"/>
        <v>-9467.6084699999992</v>
      </c>
      <c r="L15" s="56"/>
      <c r="M15" s="41">
        <f t="shared" si="1"/>
        <v>5218.4800000000023</v>
      </c>
    </row>
    <row r="16" spans="1:13" x14ac:dyDescent="0.3">
      <c r="A16" s="56" t="s">
        <v>65</v>
      </c>
      <c r="B16" s="56"/>
      <c r="C16" s="52">
        <f t="shared" si="2"/>
        <v>5218.4800000000023</v>
      </c>
      <c r="D16" s="53"/>
      <c r="E16" s="52">
        <v>4460.5200000000004</v>
      </c>
      <c r="F16" s="53"/>
      <c r="G16" s="52">
        <v>4328.22</v>
      </c>
      <c r="H16" s="53"/>
      <c r="I16" s="62">
        <f>'СОДЕРЖАНИЕ ЖИЛЬЯ'!I42</f>
        <v>18309.71284</v>
      </c>
      <c r="J16" s="63"/>
      <c r="K16" s="59">
        <f t="shared" si="0"/>
        <v>-13981.492839999999</v>
      </c>
      <c r="L16" s="56"/>
      <c r="M16" s="41">
        <f t="shared" si="1"/>
        <v>5350.7800000000034</v>
      </c>
    </row>
    <row r="17" spans="1:13" x14ac:dyDescent="0.3">
      <c r="A17" s="56" t="s">
        <v>66</v>
      </c>
      <c r="B17" s="56"/>
      <c r="C17" s="52">
        <f t="shared" si="2"/>
        <v>5350.7800000000034</v>
      </c>
      <c r="D17" s="53"/>
      <c r="E17" s="52">
        <v>4460.5200000000004</v>
      </c>
      <c r="F17" s="53"/>
      <c r="G17" s="52">
        <v>4134.79</v>
      </c>
      <c r="H17" s="53"/>
      <c r="I17" s="62">
        <f>'СОДЕРЖАНИЕ ЖИЛЬЯ'!I48</f>
        <v>3839.2811300000003</v>
      </c>
      <c r="J17" s="63"/>
      <c r="K17" s="59">
        <f t="shared" si="0"/>
        <v>295.50886999999966</v>
      </c>
      <c r="L17" s="56"/>
      <c r="M17" s="41">
        <f t="shared" si="1"/>
        <v>5676.5100000000029</v>
      </c>
    </row>
    <row r="18" spans="1:13" x14ac:dyDescent="0.3">
      <c r="A18" s="56" t="s">
        <v>67</v>
      </c>
      <c r="B18" s="56"/>
      <c r="C18" s="52">
        <f t="shared" si="2"/>
        <v>5676.5100000000029</v>
      </c>
      <c r="D18" s="53"/>
      <c r="E18" s="52">
        <v>4460.5200000000004</v>
      </c>
      <c r="F18" s="53"/>
      <c r="G18" s="52">
        <v>3923.46</v>
      </c>
      <c r="H18" s="53"/>
      <c r="I18" s="62">
        <f>'СОДЕРЖАНИЕ ЖИЛЬЯ'!I53</f>
        <v>2825.6830800000007</v>
      </c>
      <c r="J18" s="63"/>
      <c r="K18" s="59">
        <f t="shared" si="0"/>
        <v>1097.7769199999993</v>
      </c>
      <c r="L18" s="56"/>
      <c r="M18" s="41">
        <f t="shared" si="1"/>
        <v>6213.5700000000024</v>
      </c>
    </row>
    <row r="19" spans="1:13" x14ac:dyDescent="0.3">
      <c r="A19" s="56" t="s">
        <v>68</v>
      </c>
      <c r="B19" s="56"/>
      <c r="C19" s="52">
        <f t="shared" si="2"/>
        <v>6213.5700000000024</v>
      </c>
      <c r="D19" s="53"/>
      <c r="E19" s="52">
        <v>4460.5200000000004</v>
      </c>
      <c r="F19" s="53"/>
      <c r="G19" s="52">
        <v>3781.97</v>
      </c>
      <c r="H19" s="53"/>
      <c r="I19" s="62">
        <f>'СОДЕРЖАНИЕ ЖИЛЬЯ'!I60</f>
        <v>7617.7828800000007</v>
      </c>
      <c r="J19" s="63"/>
      <c r="K19" s="59">
        <f t="shared" si="0"/>
        <v>-3835.8128800000009</v>
      </c>
      <c r="L19" s="56"/>
      <c r="M19" s="41">
        <f t="shared" si="1"/>
        <v>6892.1200000000044</v>
      </c>
    </row>
    <row r="20" spans="1:13" x14ac:dyDescent="0.3">
      <c r="A20" s="56" t="s">
        <v>69</v>
      </c>
      <c r="B20" s="56"/>
      <c r="C20" s="52">
        <f t="shared" si="2"/>
        <v>6892.1200000000044</v>
      </c>
      <c r="D20" s="53"/>
      <c r="E20" s="52">
        <v>4460.5200000000004</v>
      </c>
      <c r="F20" s="53"/>
      <c r="G20" s="52">
        <v>4187.5200000000004</v>
      </c>
      <c r="H20" s="53"/>
      <c r="I20" s="62">
        <f>'СОДЕРЖАНИЕ ЖИЛЬЯ'!I68</f>
        <v>4941.1429800000005</v>
      </c>
      <c r="J20" s="63"/>
      <c r="K20" s="59">
        <f t="shared" si="0"/>
        <v>-753.6229800000001</v>
      </c>
      <c r="L20" s="56"/>
      <c r="M20" s="41">
        <f t="shared" si="1"/>
        <v>7165.1200000000044</v>
      </c>
    </row>
    <row r="21" spans="1:13" x14ac:dyDescent="0.3">
      <c r="A21" s="56" t="s">
        <v>70</v>
      </c>
      <c r="B21" s="56"/>
      <c r="C21" s="52">
        <f t="shared" si="2"/>
        <v>7165.1200000000044</v>
      </c>
      <c r="D21" s="53"/>
      <c r="E21" s="52">
        <v>4460.5200000000004</v>
      </c>
      <c r="F21" s="53"/>
      <c r="G21" s="52">
        <v>3383.21</v>
      </c>
      <c r="H21" s="53"/>
      <c r="I21" s="62">
        <f>'СОДЕРЖАНИЕ ЖИЛЬЯ'!I73</f>
        <v>2794.8174300000005</v>
      </c>
      <c r="J21" s="63"/>
      <c r="K21" s="59">
        <f t="shared" si="0"/>
        <v>588.39256999999952</v>
      </c>
      <c r="L21" s="56"/>
      <c r="M21" s="41">
        <f t="shared" si="1"/>
        <v>8242.4300000000039</v>
      </c>
    </row>
    <row r="22" spans="1:13" x14ac:dyDescent="0.3">
      <c r="A22" s="56" t="s">
        <v>7</v>
      </c>
      <c r="B22" s="56"/>
      <c r="C22" s="52">
        <f t="shared" si="2"/>
        <v>8242.4300000000039</v>
      </c>
      <c r="D22" s="53"/>
      <c r="E22" s="52">
        <v>4460.5200000000004</v>
      </c>
      <c r="F22" s="53"/>
      <c r="G22" s="52">
        <v>4225.43</v>
      </c>
      <c r="H22" s="53"/>
      <c r="I22" s="62">
        <f>'СОДЕРЖАНИЕ ЖИЛЬЯ'!I79</f>
        <v>10047.658650000001</v>
      </c>
      <c r="J22" s="63"/>
      <c r="K22" s="59">
        <f t="shared" si="0"/>
        <v>-5822.2286500000009</v>
      </c>
      <c r="L22" s="56"/>
      <c r="M22" s="41">
        <f t="shared" si="1"/>
        <v>8477.5200000000041</v>
      </c>
    </row>
    <row r="23" spans="1:13" x14ac:dyDescent="0.3">
      <c r="A23" s="61" t="s">
        <v>9</v>
      </c>
      <c r="B23" s="61"/>
      <c r="C23" s="64"/>
      <c r="D23" s="65"/>
      <c r="E23" s="60">
        <f>SUM(E12:E22)</f>
        <v>49065.720000000016</v>
      </c>
      <c r="F23" s="61"/>
      <c r="G23" s="60">
        <f>SUM(G12:G22)</f>
        <v>40588.199999999997</v>
      </c>
      <c r="H23" s="60"/>
      <c r="I23" s="60">
        <f>SUM(I12:I22)</f>
        <v>73751.959770000016</v>
      </c>
      <c r="J23" s="60"/>
      <c r="K23" s="60">
        <f>SUM(K12:K22)</f>
        <v>-33163.759770000004</v>
      </c>
      <c r="L23" s="61"/>
      <c r="M23" s="3">
        <f>M22</f>
        <v>8477.5200000000041</v>
      </c>
    </row>
    <row r="24" spans="1:13" x14ac:dyDescent="0.3">
      <c r="A24" s="54" t="s">
        <v>58</v>
      </c>
      <c r="B24" s="55"/>
      <c r="C24" s="55"/>
      <c r="D24" s="55"/>
      <c r="E24" s="55"/>
      <c r="F24" s="55"/>
      <c r="G24" s="55"/>
      <c r="H24" s="55"/>
      <c r="I24" s="55"/>
      <c r="J24" s="55"/>
      <c r="K24" s="59">
        <f>L10+K23</f>
        <v>-33163.759770000004</v>
      </c>
      <c r="L24" s="59"/>
      <c r="M24" s="40"/>
    </row>
    <row r="25" spans="1:13" x14ac:dyDescent="0.3">
      <c r="A25" s="78" t="s">
        <v>10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</row>
    <row r="26" spans="1:13" x14ac:dyDescent="0.3">
      <c r="A26" s="54" t="s">
        <v>56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>
        <v>0</v>
      </c>
      <c r="M26" s="53"/>
    </row>
    <row r="27" spans="1:13" ht="53.25" customHeight="1" x14ac:dyDescent="0.3">
      <c r="A27" s="81" t="s">
        <v>1</v>
      </c>
      <c r="B27" s="81"/>
      <c r="C27" s="82" t="s">
        <v>6</v>
      </c>
      <c r="D27" s="81"/>
      <c r="E27" s="82" t="s">
        <v>2</v>
      </c>
      <c r="F27" s="81"/>
      <c r="G27" s="82" t="s">
        <v>3</v>
      </c>
      <c r="H27" s="82"/>
      <c r="I27" s="83" t="s">
        <v>4</v>
      </c>
      <c r="J27" s="83"/>
      <c r="K27" s="84" t="s">
        <v>5</v>
      </c>
      <c r="L27" s="85"/>
      <c r="M27" s="2" t="s">
        <v>8</v>
      </c>
    </row>
    <row r="28" spans="1:13" x14ac:dyDescent="0.3">
      <c r="A28" s="56" t="s">
        <v>61</v>
      </c>
      <c r="B28" s="56"/>
      <c r="C28" s="52">
        <v>0</v>
      </c>
      <c r="D28" s="53"/>
      <c r="E28" s="52">
        <v>4460.5200000000004</v>
      </c>
      <c r="F28" s="53"/>
      <c r="G28" s="52">
        <v>203.94</v>
      </c>
      <c r="H28" s="53"/>
      <c r="I28" s="59">
        <v>0</v>
      </c>
      <c r="J28" s="59"/>
      <c r="K28" s="59">
        <f>G28-I28</f>
        <v>203.94</v>
      </c>
      <c r="L28" s="56"/>
      <c r="M28" s="41">
        <f>C28+E28-G28</f>
        <v>4256.5800000000008</v>
      </c>
    </row>
    <row r="29" spans="1:13" x14ac:dyDescent="0.3">
      <c r="A29" s="56" t="s">
        <v>62</v>
      </c>
      <c r="B29" s="56"/>
      <c r="C29" s="52">
        <f>M28</f>
        <v>4256.5800000000008</v>
      </c>
      <c r="D29" s="53"/>
      <c r="E29" s="52">
        <v>4460.5200000000004</v>
      </c>
      <c r="F29" s="53"/>
      <c r="G29" s="52">
        <v>4844.03</v>
      </c>
      <c r="H29" s="53"/>
      <c r="I29" s="59">
        <f>'РЕМОНТ ЖИЛЬЯ'!I12</f>
        <v>850</v>
      </c>
      <c r="J29" s="59"/>
      <c r="K29" s="59">
        <f t="shared" ref="K29:K38" si="3">G29-I29</f>
        <v>3994.0299999999997</v>
      </c>
      <c r="L29" s="56"/>
      <c r="M29" s="41">
        <f t="shared" ref="M29:M38" si="4">C29+E29-G29</f>
        <v>3873.0700000000024</v>
      </c>
    </row>
    <row r="30" spans="1:13" x14ac:dyDescent="0.3">
      <c r="A30" s="56" t="s">
        <v>63</v>
      </c>
      <c r="B30" s="56"/>
      <c r="C30" s="52">
        <f t="shared" ref="C30:C38" si="5">M29</f>
        <v>3873.0700000000024</v>
      </c>
      <c r="D30" s="53"/>
      <c r="E30" s="52">
        <v>4460.5200000000004</v>
      </c>
      <c r="F30" s="53"/>
      <c r="G30" s="52">
        <v>3773.15</v>
      </c>
      <c r="H30" s="53"/>
      <c r="I30" s="59">
        <v>0</v>
      </c>
      <c r="J30" s="59"/>
      <c r="K30" s="59">
        <f t="shared" si="3"/>
        <v>3773.15</v>
      </c>
      <c r="L30" s="56"/>
      <c r="M30" s="41">
        <f t="shared" si="4"/>
        <v>4560.4400000000041</v>
      </c>
    </row>
    <row r="31" spans="1:13" x14ac:dyDescent="0.3">
      <c r="A31" s="56" t="s">
        <v>64</v>
      </c>
      <c r="B31" s="56"/>
      <c r="C31" s="52">
        <f t="shared" si="5"/>
        <v>4560.4400000000041</v>
      </c>
      <c r="D31" s="53"/>
      <c r="E31" s="52">
        <v>4460.5200000000004</v>
      </c>
      <c r="F31" s="53"/>
      <c r="G31" s="52">
        <v>3802.48</v>
      </c>
      <c r="H31" s="53"/>
      <c r="I31" s="59">
        <v>0</v>
      </c>
      <c r="J31" s="59"/>
      <c r="K31" s="59">
        <f t="shared" si="3"/>
        <v>3802.48</v>
      </c>
      <c r="L31" s="56"/>
      <c r="M31" s="41">
        <f t="shared" si="4"/>
        <v>5218.480000000005</v>
      </c>
    </row>
    <row r="32" spans="1:13" x14ac:dyDescent="0.3">
      <c r="A32" s="56" t="s">
        <v>65</v>
      </c>
      <c r="B32" s="56"/>
      <c r="C32" s="52">
        <f t="shared" si="5"/>
        <v>5218.480000000005</v>
      </c>
      <c r="D32" s="53"/>
      <c r="E32" s="52">
        <v>4460.5200000000004</v>
      </c>
      <c r="F32" s="53"/>
      <c r="G32" s="52">
        <v>4328.22</v>
      </c>
      <c r="H32" s="53"/>
      <c r="I32" s="59">
        <f>'РЕМОНТ ЖИЛЬЯ'!I15</f>
        <v>1725</v>
      </c>
      <c r="J32" s="59"/>
      <c r="K32" s="59">
        <f t="shared" si="3"/>
        <v>2603.2200000000003</v>
      </c>
      <c r="L32" s="56"/>
      <c r="M32" s="41">
        <f t="shared" si="4"/>
        <v>5350.7800000000052</v>
      </c>
    </row>
    <row r="33" spans="1:16" x14ac:dyDescent="0.3">
      <c r="A33" s="56" t="s">
        <v>66</v>
      </c>
      <c r="B33" s="56"/>
      <c r="C33" s="52">
        <f t="shared" si="5"/>
        <v>5350.7800000000052</v>
      </c>
      <c r="D33" s="53"/>
      <c r="E33" s="52">
        <v>4460.5200000000004</v>
      </c>
      <c r="F33" s="53"/>
      <c r="G33" s="52">
        <v>4134.8</v>
      </c>
      <c r="H33" s="53"/>
      <c r="I33" s="59">
        <v>0</v>
      </c>
      <c r="J33" s="59"/>
      <c r="K33" s="59">
        <f t="shared" si="3"/>
        <v>4134.8</v>
      </c>
      <c r="L33" s="56"/>
      <c r="M33" s="41">
        <f t="shared" si="4"/>
        <v>5676.5000000000064</v>
      </c>
    </row>
    <row r="34" spans="1:16" x14ac:dyDescent="0.3">
      <c r="A34" s="56" t="s">
        <v>67</v>
      </c>
      <c r="B34" s="56"/>
      <c r="C34" s="52">
        <f t="shared" si="5"/>
        <v>5676.5000000000064</v>
      </c>
      <c r="D34" s="53"/>
      <c r="E34" s="52">
        <v>4460.5200000000004</v>
      </c>
      <c r="F34" s="53"/>
      <c r="G34" s="52">
        <v>3923.47</v>
      </c>
      <c r="H34" s="53"/>
      <c r="I34" s="59">
        <f>'РЕМОНТ ЖИЛЬЯ'!I18</f>
        <v>12376</v>
      </c>
      <c r="J34" s="59"/>
      <c r="K34" s="59">
        <f t="shared" si="3"/>
        <v>-8452.5300000000007</v>
      </c>
      <c r="L34" s="56"/>
      <c r="M34" s="41">
        <f t="shared" si="4"/>
        <v>6213.5500000000084</v>
      </c>
    </row>
    <row r="35" spans="1:16" x14ac:dyDescent="0.3">
      <c r="A35" s="56" t="s">
        <v>68</v>
      </c>
      <c r="B35" s="56"/>
      <c r="C35" s="52">
        <f t="shared" si="5"/>
        <v>6213.5500000000084</v>
      </c>
      <c r="D35" s="53"/>
      <c r="E35" s="52">
        <v>4460.5200000000004</v>
      </c>
      <c r="F35" s="53"/>
      <c r="G35" s="52">
        <v>3781.94</v>
      </c>
      <c r="H35" s="53"/>
      <c r="I35" s="59">
        <v>0</v>
      </c>
      <c r="J35" s="59"/>
      <c r="K35" s="59">
        <f t="shared" si="3"/>
        <v>3781.94</v>
      </c>
      <c r="L35" s="56"/>
      <c r="M35" s="41">
        <f t="shared" si="4"/>
        <v>6892.1300000000083</v>
      </c>
    </row>
    <row r="36" spans="1:16" x14ac:dyDescent="0.3">
      <c r="A36" s="56" t="s">
        <v>69</v>
      </c>
      <c r="B36" s="56"/>
      <c r="C36" s="52">
        <f t="shared" si="5"/>
        <v>6892.1300000000083</v>
      </c>
      <c r="D36" s="53"/>
      <c r="E36" s="52">
        <v>4460.5200000000004</v>
      </c>
      <c r="F36" s="53"/>
      <c r="G36" s="52">
        <v>4187.49</v>
      </c>
      <c r="H36" s="53"/>
      <c r="I36" s="59">
        <v>0</v>
      </c>
      <c r="J36" s="59"/>
      <c r="K36" s="59">
        <f t="shared" si="3"/>
        <v>4187.49</v>
      </c>
      <c r="L36" s="56"/>
      <c r="M36" s="41">
        <f t="shared" si="4"/>
        <v>7165.1600000000089</v>
      </c>
    </row>
    <row r="37" spans="1:16" x14ac:dyDescent="0.3">
      <c r="A37" s="56" t="s">
        <v>70</v>
      </c>
      <c r="B37" s="56"/>
      <c r="C37" s="52">
        <f t="shared" si="5"/>
        <v>7165.1600000000089</v>
      </c>
      <c r="D37" s="53"/>
      <c r="E37" s="52">
        <v>4460.5200000000004</v>
      </c>
      <c r="F37" s="53"/>
      <c r="G37" s="52">
        <v>3383.24</v>
      </c>
      <c r="H37" s="53"/>
      <c r="I37" s="59">
        <v>0</v>
      </c>
      <c r="J37" s="59"/>
      <c r="K37" s="59">
        <f t="shared" si="3"/>
        <v>3383.24</v>
      </c>
      <c r="L37" s="56"/>
      <c r="M37" s="41">
        <f t="shared" si="4"/>
        <v>8242.4400000000096</v>
      </c>
    </row>
    <row r="38" spans="1:16" x14ac:dyDescent="0.3">
      <c r="A38" s="56" t="s">
        <v>7</v>
      </c>
      <c r="B38" s="56"/>
      <c r="C38" s="52">
        <f t="shared" si="5"/>
        <v>8242.4400000000096</v>
      </c>
      <c r="D38" s="53"/>
      <c r="E38" s="52">
        <v>4460.5200000000004</v>
      </c>
      <c r="F38" s="53"/>
      <c r="G38" s="52">
        <v>4225.4399999999996</v>
      </c>
      <c r="H38" s="53"/>
      <c r="I38" s="59">
        <v>0</v>
      </c>
      <c r="J38" s="59"/>
      <c r="K38" s="59">
        <f t="shared" si="3"/>
        <v>4225.4399999999996</v>
      </c>
      <c r="L38" s="56"/>
      <c r="M38" s="41">
        <f t="shared" si="4"/>
        <v>8477.5200000000114</v>
      </c>
    </row>
    <row r="39" spans="1:16" x14ac:dyDescent="0.3">
      <c r="A39" s="61" t="s">
        <v>9</v>
      </c>
      <c r="B39" s="61"/>
      <c r="C39" s="64"/>
      <c r="D39" s="65"/>
      <c r="E39" s="60">
        <f>SUM(E28:E38)</f>
        <v>49065.720000000016</v>
      </c>
      <c r="F39" s="61"/>
      <c r="G39" s="60">
        <f>SUM(G28:G38)</f>
        <v>40588.199999999997</v>
      </c>
      <c r="H39" s="60"/>
      <c r="I39" s="60">
        <f>SUM(I28:I38)</f>
        <v>14951</v>
      </c>
      <c r="J39" s="60"/>
      <c r="K39" s="60">
        <f>SUM(K28:K38)</f>
        <v>25637.199999999993</v>
      </c>
      <c r="L39" s="60"/>
      <c r="M39" s="3">
        <f>M38</f>
        <v>8477.5200000000114</v>
      </c>
      <c r="O39" s="45"/>
    </row>
    <row r="40" spans="1:16" x14ac:dyDescent="0.3">
      <c r="A40" s="54" t="s">
        <v>58</v>
      </c>
      <c r="B40" s="55"/>
      <c r="C40" s="55"/>
      <c r="D40" s="55"/>
      <c r="E40" s="55"/>
      <c r="F40" s="55"/>
      <c r="G40" s="55"/>
      <c r="H40" s="55"/>
      <c r="I40" s="55"/>
      <c r="J40" s="55"/>
      <c r="K40" s="57">
        <f>L26+K39</f>
        <v>25637.199999999993</v>
      </c>
      <c r="L40" s="58"/>
      <c r="M40" s="3"/>
    </row>
    <row r="41" spans="1:16" x14ac:dyDescent="0.3">
      <c r="A41" s="91" t="s">
        <v>11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P41" s="45"/>
    </row>
    <row r="42" spans="1:16" ht="46.5" customHeight="1" x14ac:dyDescent="0.3">
      <c r="A42" s="93" t="s">
        <v>12</v>
      </c>
      <c r="B42" s="94"/>
      <c r="C42" s="94"/>
      <c r="D42" s="95"/>
      <c r="E42" s="71" t="s">
        <v>6</v>
      </c>
      <c r="F42" s="72"/>
      <c r="G42" s="72"/>
      <c r="H42" s="73"/>
      <c r="I42" s="82" t="s">
        <v>2</v>
      </c>
      <c r="J42" s="81"/>
      <c r="K42" s="82" t="s">
        <v>3</v>
      </c>
      <c r="L42" s="82"/>
      <c r="M42" s="2" t="s">
        <v>8</v>
      </c>
    </row>
    <row r="43" spans="1:16" ht="17.25" customHeight="1" x14ac:dyDescent="0.3">
      <c r="A43" s="86" t="s">
        <v>13</v>
      </c>
      <c r="B43" s="87"/>
      <c r="C43" s="87"/>
      <c r="D43" s="88"/>
      <c r="E43" s="74">
        <v>0</v>
      </c>
      <c r="F43" s="75"/>
      <c r="G43" s="75"/>
      <c r="H43" s="76"/>
      <c r="I43" s="99">
        <f>62.89+62.89+62.89+62.89+62.89+66.29+66.29+66.29+66.29+66.29+72.22</f>
        <v>718.12</v>
      </c>
      <c r="J43" s="100"/>
      <c r="K43" s="66">
        <f>I43-M43</f>
        <v>588.69000000000005</v>
      </c>
      <c r="L43" s="67"/>
      <c r="M43" s="4">
        <v>129.43</v>
      </c>
    </row>
    <row r="44" spans="1:16" x14ac:dyDescent="0.3">
      <c r="A44" s="54" t="s">
        <v>14</v>
      </c>
      <c r="B44" s="55"/>
      <c r="C44" s="55"/>
      <c r="D44" s="63"/>
      <c r="E44" s="52">
        <v>0</v>
      </c>
      <c r="F44" s="77"/>
      <c r="G44" s="77"/>
      <c r="H44" s="53"/>
      <c r="I44" s="54">
        <v>214.56</v>
      </c>
      <c r="J44" s="63"/>
      <c r="K44" s="52">
        <f>I44-M44</f>
        <v>156.87</v>
      </c>
      <c r="L44" s="63"/>
      <c r="M44" s="4">
        <v>57.69</v>
      </c>
    </row>
    <row r="45" spans="1:16" x14ac:dyDescent="0.3">
      <c r="A45" s="54" t="s">
        <v>15</v>
      </c>
      <c r="B45" s="55"/>
      <c r="C45" s="55"/>
      <c r="D45" s="63"/>
      <c r="E45" s="52">
        <v>0</v>
      </c>
      <c r="F45" s="77"/>
      <c r="G45" s="77"/>
      <c r="H45" s="53"/>
      <c r="I45" s="54">
        <v>5050.09</v>
      </c>
      <c r="J45" s="63"/>
      <c r="K45" s="52">
        <f>I45-M45</f>
        <v>498.60000000000036</v>
      </c>
      <c r="L45" s="63"/>
      <c r="M45" s="4">
        <v>4551.49</v>
      </c>
    </row>
    <row r="46" spans="1:16" x14ac:dyDescent="0.3">
      <c r="A46" s="92"/>
      <c r="B46" s="108"/>
      <c r="C46" s="108"/>
      <c r="D46" s="69"/>
      <c r="E46" s="68"/>
      <c r="F46" s="101"/>
      <c r="G46" s="101"/>
      <c r="H46" s="102"/>
      <c r="I46" s="68">
        <f>SUM(I43:I45)</f>
        <v>5982.77</v>
      </c>
      <c r="J46" s="69"/>
      <c r="K46" s="92">
        <f>SUM(K43:K45)</f>
        <v>1244.1600000000003</v>
      </c>
      <c r="L46" s="69"/>
      <c r="M46" s="3">
        <f>SUM(M43:M45)</f>
        <v>4738.6099999999997</v>
      </c>
    </row>
    <row r="47" spans="1:16" x14ac:dyDescent="0.3">
      <c r="A47" s="46"/>
      <c r="B47" s="47"/>
      <c r="C47" s="47"/>
      <c r="D47" s="48"/>
      <c r="E47" s="49"/>
      <c r="F47" s="50"/>
      <c r="G47" s="50"/>
      <c r="H47" s="40"/>
      <c r="I47" s="49"/>
      <c r="J47" s="48"/>
      <c r="K47" s="46"/>
      <c r="L47" s="48"/>
      <c r="M47" s="40"/>
    </row>
    <row r="48" spans="1:16" x14ac:dyDescent="0.3">
      <c r="A48" s="96" t="s">
        <v>130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8"/>
      <c r="M48" s="38">
        <v>3888.81</v>
      </c>
    </row>
    <row r="49" spans="1:13" x14ac:dyDescent="0.3">
      <c r="A49" s="96" t="s">
        <v>131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8"/>
      <c r="M49" s="38">
        <v>77.95</v>
      </c>
    </row>
    <row r="50" spans="1:13" x14ac:dyDescent="0.3">
      <c r="A50" s="96" t="s">
        <v>126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8"/>
      <c r="M50" s="38">
        <v>3635.78</v>
      </c>
    </row>
    <row r="51" spans="1:13" x14ac:dyDescent="0.3">
      <c r="A51" s="70" t="s">
        <v>16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51">
        <v>3391.02</v>
      </c>
    </row>
    <row r="52" spans="1:13" x14ac:dyDescent="0.3">
      <c r="A52" s="96" t="s">
        <v>57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8"/>
      <c r="M52" s="37">
        <v>108.97</v>
      </c>
    </row>
    <row r="53" spans="1:13" x14ac:dyDescent="0.3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</row>
    <row r="54" spans="1:13" ht="15.6" x14ac:dyDescent="0.3">
      <c r="A54" s="70" t="s">
        <v>110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">
        <f>M23+M39+M46+M48+M49+M50+M51+M52</f>
        <v>32796.180000000015</v>
      </c>
    </row>
    <row r="55" spans="1:13" x14ac:dyDescent="0.3">
      <c r="A55" s="70" t="s">
        <v>17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6">
        <f>K24+K40</f>
        <v>-7526.5597700000108</v>
      </c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89"/>
      <c r="B58" s="89"/>
      <c r="C58" s="89"/>
      <c r="D58" s="89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89"/>
      <c r="B59" s="89"/>
      <c r="C59" s="89"/>
      <c r="D59" s="89"/>
      <c r="K59" s="90"/>
      <c r="L59" s="90"/>
      <c r="M59" s="90"/>
    </row>
  </sheetData>
  <mergeCells count="219">
    <mergeCell ref="A5:E5"/>
    <mergeCell ref="F5:I5"/>
    <mergeCell ref="J5:M5"/>
    <mergeCell ref="A48:L48"/>
    <mergeCell ref="A49:L49"/>
    <mergeCell ref="A50:L50"/>
    <mergeCell ref="A44:D44"/>
    <mergeCell ref="A45:D45"/>
    <mergeCell ref="A46:D46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G6:K6"/>
    <mergeCell ref="A11:B11"/>
    <mergeCell ref="C11:D11"/>
    <mergeCell ref="A58:D58"/>
    <mergeCell ref="A59:D59"/>
    <mergeCell ref="K59:M59"/>
    <mergeCell ref="K39:L39"/>
    <mergeCell ref="A41:M41"/>
    <mergeCell ref="A39:B39"/>
    <mergeCell ref="C39:D39"/>
    <mergeCell ref="E39:F39"/>
    <mergeCell ref="G39:H39"/>
    <mergeCell ref="I39:J39"/>
    <mergeCell ref="K42:L42"/>
    <mergeCell ref="K44:L44"/>
    <mergeCell ref="K45:L45"/>
    <mergeCell ref="K46:L46"/>
    <mergeCell ref="A42:D42"/>
    <mergeCell ref="A52:L52"/>
    <mergeCell ref="I43:J43"/>
    <mergeCell ref="E46:H46"/>
    <mergeCell ref="I42:J42"/>
    <mergeCell ref="A53:M53"/>
    <mergeCell ref="A51:L51"/>
    <mergeCell ref="I44:J44"/>
    <mergeCell ref="I45:J45"/>
    <mergeCell ref="I46:J46"/>
    <mergeCell ref="A54:L54"/>
    <mergeCell ref="A55:L55"/>
    <mergeCell ref="A21:B21"/>
    <mergeCell ref="A22:B22"/>
    <mergeCell ref="C12:D12"/>
    <mergeCell ref="C13:D13"/>
    <mergeCell ref="C14:D14"/>
    <mergeCell ref="E42:H42"/>
    <mergeCell ref="E43:H43"/>
    <mergeCell ref="E44:H44"/>
    <mergeCell ref="E45:H45"/>
    <mergeCell ref="A25:M25"/>
    <mergeCell ref="A26:K26"/>
    <mergeCell ref="L26:M26"/>
    <mergeCell ref="A27:B27"/>
    <mergeCell ref="C27:D27"/>
    <mergeCell ref="E27:F27"/>
    <mergeCell ref="G27:H27"/>
    <mergeCell ref="I27:J27"/>
    <mergeCell ref="K27:L27"/>
    <mergeCell ref="A43:D43"/>
    <mergeCell ref="K43:L4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20:D20"/>
    <mergeCell ref="C21:D21"/>
    <mergeCell ref="C22:D22"/>
    <mergeCell ref="E12:F12"/>
    <mergeCell ref="E13:F13"/>
    <mergeCell ref="E14:F14"/>
    <mergeCell ref="E15:F15"/>
    <mergeCell ref="E16:F16"/>
    <mergeCell ref="E17:F17"/>
    <mergeCell ref="E21:F21"/>
    <mergeCell ref="E22:F22"/>
    <mergeCell ref="C15:D15"/>
    <mergeCell ref="C16:D16"/>
    <mergeCell ref="C17:D17"/>
    <mergeCell ref="C18:D18"/>
    <mergeCell ref="C19:D19"/>
    <mergeCell ref="A23:B23"/>
    <mergeCell ref="C23:D23"/>
    <mergeCell ref="E23:F23"/>
    <mergeCell ref="I13:J13"/>
    <mergeCell ref="I14:J14"/>
    <mergeCell ref="I15:J15"/>
    <mergeCell ref="I16:J16"/>
    <mergeCell ref="I17:J17"/>
    <mergeCell ref="I18:J18"/>
    <mergeCell ref="I19:J19"/>
    <mergeCell ref="I20:J20"/>
    <mergeCell ref="E18:F18"/>
    <mergeCell ref="E19:F19"/>
    <mergeCell ref="E20:F20"/>
    <mergeCell ref="G23:H23"/>
    <mergeCell ref="I23:J23"/>
    <mergeCell ref="G28:H28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I21:J21"/>
    <mergeCell ref="I22:J22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I12:J12"/>
    <mergeCell ref="E38:F38"/>
    <mergeCell ref="K22:L22"/>
    <mergeCell ref="A28:B28"/>
    <mergeCell ref="A29:B29"/>
    <mergeCell ref="A30:B30"/>
    <mergeCell ref="A31:B31"/>
    <mergeCell ref="E28:F28"/>
    <mergeCell ref="E29:F29"/>
    <mergeCell ref="E30:F30"/>
    <mergeCell ref="E31:F31"/>
    <mergeCell ref="I28:J28"/>
    <mergeCell ref="I29:J29"/>
    <mergeCell ref="I30:J30"/>
    <mergeCell ref="I31:J31"/>
    <mergeCell ref="G22:H22"/>
    <mergeCell ref="A24:J24"/>
    <mergeCell ref="K24:L24"/>
    <mergeCell ref="K23:L23"/>
    <mergeCell ref="G30:H30"/>
    <mergeCell ref="G31:H31"/>
    <mergeCell ref="K28:L28"/>
    <mergeCell ref="K29:L29"/>
    <mergeCell ref="K30:L30"/>
    <mergeCell ref="K31:L31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K40:L40"/>
    <mergeCell ref="I37:J37"/>
    <mergeCell ref="I38:J38"/>
    <mergeCell ref="K32:L32"/>
    <mergeCell ref="K33:L33"/>
    <mergeCell ref="K34:L34"/>
    <mergeCell ref="K35:L35"/>
    <mergeCell ref="K36:L36"/>
    <mergeCell ref="K37:L37"/>
    <mergeCell ref="K38:L38"/>
    <mergeCell ref="I32:J32"/>
    <mergeCell ref="I33:J33"/>
    <mergeCell ref="I34:J34"/>
    <mergeCell ref="I35:J35"/>
    <mergeCell ref="I36:J36"/>
    <mergeCell ref="G29:H29"/>
    <mergeCell ref="G32:H32"/>
    <mergeCell ref="G33:H33"/>
    <mergeCell ref="G34:H34"/>
    <mergeCell ref="G35:H35"/>
    <mergeCell ref="G36:H36"/>
    <mergeCell ref="G37:H37"/>
    <mergeCell ref="G38:H38"/>
    <mergeCell ref="A40:J40"/>
    <mergeCell ref="E37:F37"/>
    <mergeCell ref="E32:F32"/>
    <mergeCell ref="E33:F33"/>
    <mergeCell ref="E34:F34"/>
    <mergeCell ref="E35:F35"/>
    <mergeCell ref="E36:F36"/>
    <mergeCell ref="A37:B37"/>
    <mergeCell ref="A38:B38"/>
    <mergeCell ref="C37:D37"/>
    <mergeCell ref="C38:D38"/>
    <mergeCell ref="A32:B32"/>
    <mergeCell ref="A33:B33"/>
    <mergeCell ref="A34:B34"/>
    <mergeCell ref="A35:B35"/>
    <mergeCell ref="A36:B36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O85"/>
  <sheetViews>
    <sheetView zoomScaleNormal="100" workbookViewId="0">
      <selection activeCell="J3" sqref="J3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25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132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133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134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45017</v>
      </c>
    </row>
    <row r="8" spans="2:10" ht="12.75" customHeight="1" x14ac:dyDescent="0.3">
      <c r="B8" s="124" t="s">
        <v>20</v>
      </c>
      <c r="C8" s="117" t="s">
        <v>27</v>
      </c>
      <c r="D8" s="122" t="s">
        <v>21</v>
      </c>
      <c r="E8" s="119"/>
      <c r="F8" s="117" t="s">
        <v>22</v>
      </c>
      <c r="G8" s="117" t="s">
        <v>23</v>
      </c>
      <c r="H8" s="117" t="s">
        <v>24</v>
      </c>
      <c r="I8" s="119" t="s">
        <v>26</v>
      </c>
    </row>
    <row r="9" spans="2:10" ht="24" customHeight="1" x14ac:dyDescent="0.3">
      <c r="B9" s="125"/>
      <c r="C9" s="118"/>
      <c r="D9" s="123"/>
      <c r="E9" s="120"/>
      <c r="F9" s="126"/>
      <c r="G9" s="126"/>
      <c r="H9" s="118"/>
      <c r="I9" s="120"/>
    </row>
    <row r="10" spans="2:10" x14ac:dyDescent="0.3">
      <c r="B10" s="109" t="s">
        <v>71</v>
      </c>
      <c r="C10" s="110"/>
      <c r="D10" s="110"/>
      <c r="E10" s="110"/>
      <c r="F10" s="110"/>
      <c r="G10" s="110"/>
      <c r="H10" s="110"/>
      <c r="I10" s="111"/>
    </row>
    <row r="11" spans="2:10" ht="26.4" x14ac:dyDescent="0.3">
      <c r="B11" s="20">
        <v>1</v>
      </c>
      <c r="C11" s="21" t="s">
        <v>94</v>
      </c>
      <c r="D11" s="112" t="s">
        <v>30</v>
      </c>
      <c r="E11" s="113"/>
      <c r="F11" s="25" t="s">
        <v>28</v>
      </c>
      <c r="G11" s="26" t="s">
        <v>29</v>
      </c>
      <c r="H11" s="26">
        <v>818.44</v>
      </c>
      <c r="I11" s="27">
        <f>H11*2.7</f>
        <v>2209.7880000000005</v>
      </c>
    </row>
    <row r="12" spans="2:10" ht="26.4" x14ac:dyDescent="0.3">
      <c r="B12" s="20">
        <v>2</v>
      </c>
      <c r="C12" s="21" t="s">
        <v>94</v>
      </c>
      <c r="D12" s="112" t="s">
        <v>30</v>
      </c>
      <c r="E12" s="113"/>
      <c r="F12" s="25" t="s">
        <v>32</v>
      </c>
      <c r="G12" s="26" t="s">
        <v>31</v>
      </c>
      <c r="H12" s="26">
        <v>1</v>
      </c>
      <c r="I12" s="27">
        <f>(16185.24*1.8%)+(833.56*1.5%)</f>
        <v>303.83772000000005</v>
      </c>
    </row>
    <row r="13" spans="2:10" ht="30.75" customHeight="1" x14ac:dyDescent="0.3">
      <c r="B13" s="20">
        <v>3</v>
      </c>
      <c r="C13" s="21" t="s">
        <v>94</v>
      </c>
      <c r="D13" s="112" t="s">
        <v>30</v>
      </c>
      <c r="E13" s="113"/>
      <c r="F13" s="25" t="s">
        <v>34</v>
      </c>
      <c r="G13" s="26" t="s">
        <v>31</v>
      </c>
      <c r="H13" s="26">
        <v>1</v>
      </c>
      <c r="I13" s="27">
        <f>818.44*0.1</f>
        <v>81.844000000000008</v>
      </c>
    </row>
    <row r="14" spans="2:10" x14ac:dyDescent="0.3">
      <c r="B14" s="114" t="s">
        <v>72</v>
      </c>
      <c r="C14" s="115"/>
      <c r="D14" s="115"/>
      <c r="E14" s="115"/>
      <c r="F14" s="115"/>
      <c r="G14" s="115"/>
      <c r="H14" s="116"/>
      <c r="I14" s="42">
        <f>SUM(I11:I13)</f>
        <v>2595.4697200000005</v>
      </c>
    </row>
    <row r="15" spans="2:10" x14ac:dyDescent="0.3">
      <c r="B15" s="109" t="s">
        <v>73</v>
      </c>
      <c r="C15" s="110"/>
      <c r="D15" s="110"/>
      <c r="E15" s="110"/>
      <c r="F15" s="110"/>
      <c r="G15" s="110"/>
      <c r="H15" s="110"/>
      <c r="I15" s="111"/>
    </row>
    <row r="16" spans="2:10" ht="26.4" x14ac:dyDescent="0.3">
      <c r="B16" s="20">
        <v>1</v>
      </c>
      <c r="C16" s="21" t="s">
        <v>95</v>
      </c>
      <c r="D16" s="112" t="s">
        <v>30</v>
      </c>
      <c r="E16" s="113"/>
      <c r="F16" s="25" t="s">
        <v>28</v>
      </c>
      <c r="G16" s="26" t="s">
        <v>29</v>
      </c>
      <c r="H16" s="26">
        <v>818.44</v>
      </c>
      <c r="I16" s="27">
        <f>H16*2.7</f>
        <v>2209.7880000000005</v>
      </c>
    </row>
    <row r="17" spans="2:13" ht="26.4" x14ac:dyDescent="0.3">
      <c r="B17" s="20">
        <v>2</v>
      </c>
      <c r="C17" s="21" t="s">
        <v>95</v>
      </c>
      <c r="D17" s="112" t="s">
        <v>30</v>
      </c>
      <c r="E17" s="113"/>
      <c r="F17" s="25" t="s">
        <v>32</v>
      </c>
      <c r="G17" s="26" t="s">
        <v>31</v>
      </c>
      <c r="H17" s="26">
        <v>1</v>
      </c>
      <c r="I17" s="27">
        <f>(16185.24*1.8%)+(18193.02*1.5%)</f>
        <v>564.22962000000007</v>
      </c>
      <c r="M17" s="44"/>
    </row>
    <row r="18" spans="2:13" ht="39.6" x14ac:dyDescent="0.3">
      <c r="B18" s="20">
        <v>3</v>
      </c>
      <c r="C18" s="21" t="s">
        <v>95</v>
      </c>
      <c r="D18" s="112" t="s">
        <v>30</v>
      </c>
      <c r="E18" s="113"/>
      <c r="F18" s="25" t="s">
        <v>135</v>
      </c>
      <c r="G18" s="26" t="s">
        <v>99</v>
      </c>
      <c r="H18" s="26">
        <v>1</v>
      </c>
      <c r="I18" s="27">
        <v>1500</v>
      </c>
      <c r="M18" s="44"/>
    </row>
    <row r="19" spans="2:13" ht="30.75" customHeight="1" x14ac:dyDescent="0.3">
      <c r="B19" s="20">
        <v>4</v>
      </c>
      <c r="C19" s="21" t="s">
        <v>95</v>
      </c>
      <c r="D19" s="112" t="s">
        <v>30</v>
      </c>
      <c r="E19" s="113"/>
      <c r="F19" s="25" t="s">
        <v>34</v>
      </c>
      <c r="G19" s="26" t="s">
        <v>31</v>
      </c>
      <c r="H19" s="26">
        <v>1</v>
      </c>
      <c r="I19" s="27">
        <f>I13</f>
        <v>81.844000000000008</v>
      </c>
    </row>
    <row r="20" spans="2:13" x14ac:dyDescent="0.3">
      <c r="B20" s="114" t="s">
        <v>74</v>
      </c>
      <c r="C20" s="115"/>
      <c r="D20" s="115"/>
      <c r="E20" s="115"/>
      <c r="F20" s="115"/>
      <c r="G20" s="115"/>
      <c r="H20" s="116"/>
      <c r="I20" s="42">
        <f>SUM(I16:I19)</f>
        <v>4355.8616200000006</v>
      </c>
    </row>
    <row r="21" spans="2:13" x14ac:dyDescent="0.3">
      <c r="B21" s="109" t="s">
        <v>75</v>
      </c>
      <c r="C21" s="110"/>
      <c r="D21" s="110"/>
      <c r="E21" s="110"/>
      <c r="F21" s="110"/>
      <c r="G21" s="110"/>
      <c r="H21" s="110"/>
      <c r="I21" s="111"/>
    </row>
    <row r="22" spans="2:13" ht="26.4" x14ac:dyDescent="0.3">
      <c r="B22" s="20">
        <v>1</v>
      </c>
      <c r="C22" s="21" t="s">
        <v>96</v>
      </c>
      <c r="D22" s="112" t="s">
        <v>30</v>
      </c>
      <c r="E22" s="113"/>
      <c r="F22" s="25" t="s">
        <v>28</v>
      </c>
      <c r="G22" s="26" t="s">
        <v>29</v>
      </c>
      <c r="H22" s="26">
        <v>818.44</v>
      </c>
      <c r="I22" s="27">
        <f>H22*2.7</f>
        <v>2209.7880000000005</v>
      </c>
    </row>
    <row r="23" spans="2:13" ht="26.4" x14ac:dyDescent="0.3">
      <c r="B23" s="20">
        <v>2</v>
      </c>
      <c r="C23" s="21" t="s">
        <v>96</v>
      </c>
      <c r="D23" s="112" t="s">
        <v>30</v>
      </c>
      <c r="E23" s="113"/>
      <c r="F23" s="25" t="s">
        <v>139</v>
      </c>
      <c r="G23" s="26" t="s">
        <v>99</v>
      </c>
      <c r="H23" s="26">
        <v>1</v>
      </c>
      <c r="I23" s="27">
        <v>334</v>
      </c>
    </row>
    <row r="24" spans="2:13" ht="26.4" x14ac:dyDescent="0.3">
      <c r="B24" s="20">
        <v>3</v>
      </c>
      <c r="C24" s="21" t="s">
        <v>96</v>
      </c>
      <c r="D24" s="112" t="s">
        <v>30</v>
      </c>
      <c r="E24" s="113"/>
      <c r="F24" s="25" t="s">
        <v>32</v>
      </c>
      <c r="G24" s="26" t="s">
        <v>31</v>
      </c>
      <c r="H24" s="26">
        <v>1</v>
      </c>
      <c r="I24" s="27">
        <f>(18231.39*1.8%)+(13378.93*1.5%)</f>
        <v>528.84897000000001</v>
      </c>
    </row>
    <row r="25" spans="2:13" ht="30.75" customHeight="1" x14ac:dyDescent="0.3">
      <c r="B25" s="20">
        <v>4</v>
      </c>
      <c r="C25" s="21" t="s">
        <v>96</v>
      </c>
      <c r="D25" s="112" t="s">
        <v>30</v>
      </c>
      <c r="E25" s="113"/>
      <c r="F25" s="25" t="s">
        <v>34</v>
      </c>
      <c r="G25" s="26" t="s">
        <v>31</v>
      </c>
      <c r="H25" s="26">
        <v>1</v>
      </c>
      <c r="I25" s="27">
        <f>I19</f>
        <v>81.844000000000008</v>
      </c>
    </row>
    <row r="26" spans="2:13" x14ac:dyDescent="0.3">
      <c r="B26" s="114" t="s">
        <v>76</v>
      </c>
      <c r="C26" s="115"/>
      <c r="D26" s="115"/>
      <c r="E26" s="115"/>
      <c r="F26" s="115"/>
      <c r="G26" s="115"/>
      <c r="H26" s="116"/>
      <c r="I26" s="42">
        <f>SUM(I22:I25)</f>
        <v>3154.4809700000005</v>
      </c>
    </row>
    <row r="27" spans="2:13" x14ac:dyDescent="0.3">
      <c r="B27" s="109" t="s">
        <v>77</v>
      </c>
      <c r="C27" s="110"/>
      <c r="D27" s="110"/>
      <c r="E27" s="110"/>
      <c r="F27" s="110"/>
      <c r="G27" s="110"/>
      <c r="H27" s="110"/>
      <c r="I27" s="111"/>
    </row>
    <row r="28" spans="2:13" ht="26.4" x14ac:dyDescent="0.3">
      <c r="B28" s="20">
        <v>1</v>
      </c>
      <c r="C28" s="21" t="s">
        <v>97</v>
      </c>
      <c r="D28" s="112" t="s">
        <v>30</v>
      </c>
      <c r="E28" s="113"/>
      <c r="F28" s="25" t="s">
        <v>28</v>
      </c>
      <c r="G28" s="26" t="s">
        <v>29</v>
      </c>
      <c r="H28" s="26">
        <v>818.44</v>
      </c>
      <c r="I28" s="27">
        <f>H28*2.7</f>
        <v>2209.7880000000005</v>
      </c>
    </row>
    <row r="29" spans="2:13" ht="26.4" x14ac:dyDescent="0.3">
      <c r="B29" s="20">
        <v>2</v>
      </c>
      <c r="C29" s="21" t="s">
        <v>97</v>
      </c>
      <c r="D29" s="112" t="s">
        <v>30</v>
      </c>
      <c r="E29" s="113"/>
      <c r="F29" s="25" t="s">
        <v>32</v>
      </c>
      <c r="G29" s="26" t="s">
        <v>31</v>
      </c>
      <c r="H29" s="26">
        <v>1</v>
      </c>
      <c r="I29" s="27">
        <f>(18231.39*1.8%)+(15351.43*1.5%)</f>
        <v>558.43646999999999</v>
      </c>
    </row>
    <row r="30" spans="2:13" ht="30.75" customHeight="1" x14ac:dyDescent="0.3">
      <c r="B30" s="20">
        <v>3</v>
      </c>
      <c r="C30" s="21" t="s">
        <v>97</v>
      </c>
      <c r="D30" s="112" t="s">
        <v>30</v>
      </c>
      <c r="E30" s="113"/>
      <c r="F30" s="25" t="s">
        <v>140</v>
      </c>
      <c r="G30" s="26" t="s">
        <v>99</v>
      </c>
      <c r="H30" s="26">
        <v>1</v>
      </c>
      <c r="I30" s="27">
        <v>3500</v>
      </c>
    </row>
    <row r="31" spans="2:13" ht="26.4" x14ac:dyDescent="0.3">
      <c r="B31" s="20">
        <v>4</v>
      </c>
      <c r="C31" s="21" t="s">
        <v>97</v>
      </c>
      <c r="D31" s="112" t="s">
        <v>30</v>
      </c>
      <c r="E31" s="113"/>
      <c r="F31" s="25" t="s">
        <v>98</v>
      </c>
      <c r="G31" s="26" t="s">
        <v>99</v>
      </c>
      <c r="H31" s="26">
        <v>1</v>
      </c>
      <c r="I31" s="27">
        <v>5520</v>
      </c>
    </row>
    <row r="32" spans="2:13" ht="25.5" customHeight="1" x14ac:dyDescent="0.3">
      <c r="B32" s="20">
        <v>5</v>
      </c>
      <c r="C32" s="21" t="s">
        <v>97</v>
      </c>
      <c r="D32" s="112" t="s">
        <v>30</v>
      </c>
      <c r="E32" s="113"/>
      <c r="F32" s="25" t="s">
        <v>101</v>
      </c>
      <c r="G32" s="26" t="s">
        <v>99</v>
      </c>
      <c r="H32" s="26">
        <v>1</v>
      </c>
      <c r="I32" s="27">
        <v>1400</v>
      </c>
    </row>
    <row r="33" spans="2:9" ht="30.75" customHeight="1" x14ac:dyDescent="0.3">
      <c r="B33" s="20">
        <v>6</v>
      </c>
      <c r="C33" s="21" t="s">
        <v>97</v>
      </c>
      <c r="D33" s="112" t="s">
        <v>30</v>
      </c>
      <c r="E33" s="113"/>
      <c r="F33" s="25" t="s">
        <v>34</v>
      </c>
      <c r="G33" s="26" t="s">
        <v>31</v>
      </c>
      <c r="H33" s="26">
        <v>1</v>
      </c>
      <c r="I33" s="27">
        <f>I25</f>
        <v>81.844000000000008</v>
      </c>
    </row>
    <row r="34" spans="2:9" x14ac:dyDescent="0.3">
      <c r="B34" s="114" t="s">
        <v>78</v>
      </c>
      <c r="C34" s="115"/>
      <c r="D34" s="115"/>
      <c r="E34" s="115"/>
      <c r="F34" s="115"/>
      <c r="G34" s="115"/>
      <c r="H34" s="116"/>
      <c r="I34" s="42">
        <f>SUM(I28:I33)</f>
        <v>13270.06847</v>
      </c>
    </row>
    <row r="35" spans="2:9" x14ac:dyDescent="0.3">
      <c r="B35" s="109" t="s">
        <v>79</v>
      </c>
      <c r="C35" s="110"/>
      <c r="D35" s="110"/>
      <c r="E35" s="110"/>
      <c r="F35" s="110"/>
      <c r="G35" s="110"/>
      <c r="H35" s="110"/>
      <c r="I35" s="111"/>
    </row>
    <row r="36" spans="2:9" ht="26.4" x14ac:dyDescent="0.3">
      <c r="B36" s="20">
        <v>1</v>
      </c>
      <c r="C36" s="21" t="s">
        <v>102</v>
      </c>
      <c r="D36" s="112" t="s">
        <v>30</v>
      </c>
      <c r="E36" s="113"/>
      <c r="F36" s="25" t="s">
        <v>28</v>
      </c>
      <c r="G36" s="26" t="s">
        <v>29</v>
      </c>
      <c r="H36" s="26">
        <v>818.44</v>
      </c>
      <c r="I36" s="27">
        <f>H36*2.7</f>
        <v>2209.7880000000005</v>
      </c>
    </row>
    <row r="37" spans="2:9" ht="26.4" x14ac:dyDescent="0.3">
      <c r="B37" s="20">
        <v>2</v>
      </c>
      <c r="C37" s="21" t="s">
        <v>102</v>
      </c>
      <c r="D37" s="112" t="s">
        <v>30</v>
      </c>
      <c r="E37" s="113"/>
      <c r="F37" s="25" t="s">
        <v>105</v>
      </c>
      <c r="G37" s="26" t="s">
        <v>99</v>
      </c>
      <c r="H37" s="26">
        <v>1</v>
      </c>
      <c r="I37" s="27">
        <v>12600</v>
      </c>
    </row>
    <row r="38" spans="2:9" ht="26.4" x14ac:dyDescent="0.3">
      <c r="B38" s="20">
        <v>3</v>
      </c>
      <c r="C38" s="21" t="s">
        <v>102</v>
      </c>
      <c r="D38" s="112" t="s">
        <v>30</v>
      </c>
      <c r="E38" s="113"/>
      <c r="F38" s="25" t="s">
        <v>100</v>
      </c>
      <c r="G38" s="26" t="s">
        <v>99</v>
      </c>
      <c r="H38" s="26">
        <v>1</v>
      </c>
      <c r="I38" s="27">
        <v>1700</v>
      </c>
    </row>
    <row r="39" spans="2:9" ht="26.4" x14ac:dyDescent="0.3">
      <c r="B39" s="20">
        <v>4</v>
      </c>
      <c r="C39" s="21" t="s">
        <v>102</v>
      </c>
      <c r="D39" s="112" t="s">
        <v>30</v>
      </c>
      <c r="E39" s="113"/>
      <c r="F39" s="25" t="s">
        <v>143</v>
      </c>
      <c r="G39" s="26" t="s">
        <v>99</v>
      </c>
      <c r="H39" s="26">
        <v>1</v>
      </c>
      <c r="I39" s="27">
        <v>1150</v>
      </c>
    </row>
    <row r="40" spans="2:9" ht="26.4" x14ac:dyDescent="0.3">
      <c r="B40" s="20">
        <v>5</v>
      </c>
      <c r="C40" s="21" t="s">
        <v>102</v>
      </c>
      <c r="D40" s="112" t="s">
        <v>30</v>
      </c>
      <c r="E40" s="113"/>
      <c r="F40" s="25" t="s">
        <v>32</v>
      </c>
      <c r="G40" s="26" t="s">
        <v>31</v>
      </c>
      <c r="H40" s="26">
        <v>1</v>
      </c>
      <c r="I40" s="27">
        <f>(17044.48*1.8%)+(17418.68*1.5%)</f>
        <v>568.08084000000008</v>
      </c>
    </row>
    <row r="41" spans="2:9" ht="30.75" customHeight="1" x14ac:dyDescent="0.3">
      <c r="B41" s="20">
        <v>6</v>
      </c>
      <c r="C41" s="21" t="s">
        <v>102</v>
      </c>
      <c r="D41" s="112" t="s">
        <v>30</v>
      </c>
      <c r="E41" s="113"/>
      <c r="F41" s="25" t="s">
        <v>34</v>
      </c>
      <c r="G41" s="26" t="s">
        <v>31</v>
      </c>
      <c r="H41" s="26">
        <v>1</v>
      </c>
      <c r="I41" s="27">
        <f>I33</f>
        <v>81.844000000000008</v>
      </c>
    </row>
    <row r="42" spans="2:9" x14ac:dyDescent="0.3">
      <c r="B42" s="114" t="s">
        <v>80</v>
      </c>
      <c r="C42" s="115"/>
      <c r="D42" s="115"/>
      <c r="E42" s="115"/>
      <c r="F42" s="115"/>
      <c r="G42" s="115"/>
      <c r="H42" s="116"/>
      <c r="I42" s="42">
        <f>SUM(I36:I41)</f>
        <v>18309.71284</v>
      </c>
    </row>
    <row r="43" spans="2:9" x14ac:dyDescent="0.3">
      <c r="B43" s="109" t="s">
        <v>81</v>
      </c>
      <c r="C43" s="110"/>
      <c r="D43" s="110"/>
      <c r="E43" s="110"/>
      <c r="F43" s="110"/>
      <c r="G43" s="110"/>
      <c r="H43" s="110"/>
      <c r="I43" s="111"/>
    </row>
    <row r="44" spans="2:9" ht="26.4" x14ac:dyDescent="0.3">
      <c r="B44" s="20">
        <v>1</v>
      </c>
      <c r="C44" s="21" t="s">
        <v>103</v>
      </c>
      <c r="D44" s="112" t="s">
        <v>30</v>
      </c>
      <c r="E44" s="113"/>
      <c r="F44" s="25" t="s">
        <v>28</v>
      </c>
      <c r="G44" s="26" t="s">
        <v>29</v>
      </c>
      <c r="H44" s="26">
        <v>818.44</v>
      </c>
      <c r="I44" s="27">
        <f>H44*2.7</f>
        <v>2209.7880000000005</v>
      </c>
    </row>
    <row r="45" spans="2:9" ht="26.4" x14ac:dyDescent="0.3">
      <c r="B45" s="20">
        <v>2</v>
      </c>
      <c r="C45" s="21" t="s">
        <v>103</v>
      </c>
      <c r="D45" s="112" t="s">
        <v>30</v>
      </c>
      <c r="E45" s="113"/>
      <c r="F45" s="25" t="s">
        <v>144</v>
      </c>
      <c r="G45" s="26" t="s">
        <v>99</v>
      </c>
      <c r="H45" s="26">
        <v>1</v>
      </c>
      <c r="I45" s="27">
        <v>1000</v>
      </c>
    </row>
    <row r="46" spans="2:9" ht="26.4" x14ac:dyDescent="0.3">
      <c r="B46" s="20">
        <v>3</v>
      </c>
      <c r="C46" s="21" t="s">
        <v>103</v>
      </c>
      <c r="D46" s="112" t="s">
        <v>30</v>
      </c>
      <c r="E46" s="113"/>
      <c r="F46" s="25" t="s">
        <v>32</v>
      </c>
      <c r="G46" s="26" t="s">
        <v>31</v>
      </c>
      <c r="H46" s="26">
        <v>1</v>
      </c>
      <c r="I46" s="27">
        <f>(17128.51*1.8%)+(15955.73*1.5%)</f>
        <v>547.64913000000001</v>
      </c>
    </row>
    <row r="47" spans="2:9" ht="30.75" customHeight="1" x14ac:dyDescent="0.3">
      <c r="B47" s="20">
        <v>4</v>
      </c>
      <c r="C47" s="21" t="s">
        <v>103</v>
      </c>
      <c r="D47" s="112" t="s">
        <v>30</v>
      </c>
      <c r="E47" s="113"/>
      <c r="F47" s="25" t="s">
        <v>34</v>
      </c>
      <c r="G47" s="26" t="s">
        <v>31</v>
      </c>
      <c r="H47" s="26">
        <v>1</v>
      </c>
      <c r="I47" s="27">
        <f>I41</f>
        <v>81.844000000000008</v>
      </c>
    </row>
    <row r="48" spans="2:9" x14ac:dyDescent="0.3">
      <c r="B48" s="114" t="s">
        <v>82</v>
      </c>
      <c r="C48" s="115"/>
      <c r="D48" s="115"/>
      <c r="E48" s="115"/>
      <c r="F48" s="115"/>
      <c r="G48" s="115"/>
      <c r="H48" s="116"/>
      <c r="I48" s="42">
        <f>SUM(I44:I47)</f>
        <v>3839.2811300000003</v>
      </c>
    </row>
    <row r="49" spans="2:9" x14ac:dyDescent="0.3">
      <c r="B49" s="109" t="s">
        <v>83</v>
      </c>
      <c r="C49" s="110"/>
      <c r="D49" s="110"/>
      <c r="E49" s="110"/>
      <c r="F49" s="110"/>
      <c r="G49" s="110"/>
      <c r="H49" s="110"/>
      <c r="I49" s="111"/>
    </row>
    <row r="50" spans="2:9" ht="26.4" x14ac:dyDescent="0.3">
      <c r="B50" s="20">
        <v>1</v>
      </c>
      <c r="C50" s="21" t="s">
        <v>104</v>
      </c>
      <c r="D50" s="112" t="s">
        <v>30</v>
      </c>
      <c r="E50" s="113"/>
      <c r="F50" s="25" t="s">
        <v>28</v>
      </c>
      <c r="G50" s="26" t="s">
        <v>29</v>
      </c>
      <c r="H50" s="26">
        <v>818.44</v>
      </c>
      <c r="I50" s="27">
        <f>H50*2.7</f>
        <v>2209.7880000000005</v>
      </c>
    </row>
    <row r="51" spans="2:9" ht="26.4" x14ac:dyDescent="0.3">
      <c r="B51" s="20">
        <v>4</v>
      </c>
      <c r="C51" s="21" t="s">
        <v>104</v>
      </c>
      <c r="D51" s="112" t="s">
        <v>30</v>
      </c>
      <c r="E51" s="113"/>
      <c r="F51" s="25" t="s">
        <v>32</v>
      </c>
      <c r="G51" s="26" t="s">
        <v>31</v>
      </c>
      <c r="H51" s="26">
        <v>1</v>
      </c>
      <c r="I51" s="27">
        <f>(17128.51*1.8%)+(15049.46*1.5%)</f>
        <v>534.05507999999998</v>
      </c>
    </row>
    <row r="52" spans="2:9" ht="30.75" customHeight="1" x14ac:dyDescent="0.3">
      <c r="B52" s="20">
        <v>5</v>
      </c>
      <c r="C52" s="21" t="s">
        <v>104</v>
      </c>
      <c r="D52" s="112" t="s">
        <v>30</v>
      </c>
      <c r="E52" s="113"/>
      <c r="F52" s="25" t="s">
        <v>34</v>
      </c>
      <c r="G52" s="26" t="s">
        <v>31</v>
      </c>
      <c r="H52" s="26">
        <v>1</v>
      </c>
      <c r="I52" s="27">
        <v>81.84</v>
      </c>
    </row>
    <row r="53" spans="2:9" x14ac:dyDescent="0.3">
      <c r="B53" s="114" t="s">
        <v>84</v>
      </c>
      <c r="C53" s="115"/>
      <c r="D53" s="115"/>
      <c r="E53" s="115"/>
      <c r="F53" s="115"/>
      <c r="G53" s="115"/>
      <c r="H53" s="116"/>
      <c r="I53" s="42">
        <f>SUM(I50:I52)</f>
        <v>2825.6830800000007</v>
      </c>
    </row>
    <row r="54" spans="2:9" x14ac:dyDescent="0.3">
      <c r="B54" s="109" t="s">
        <v>85</v>
      </c>
      <c r="C54" s="110"/>
      <c r="D54" s="110"/>
      <c r="E54" s="110"/>
      <c r="F54" s="110"/>
      <c r="G54" s="110"/>
      <c r="H54" s="110"/>
      <c r="I54" s="111"/>
    </row>
    <row r="55" spans="2:9" ht="26.4" x14ac:dyDescent="0.3">
      <c r="B55" s="20">
        <v>1</v>
      </c>
      <c r="C55" s="21" t="s">
        <v>106</v>
      </c>
      <c r="D55" s="112" t="s">
        <v>30</v>
      </c>
      <c r="E55" s="113"/>
      <c r="F55" s="25" t="s">
        <v>28</v>
      </c>
      <c r="G55" s="26" t="s">
        <v>29</v>
      </c>
      <c r="H55" s="26">
        <v>818.44</v>
      </c>
      <c r="I55" s="27">
        <f>H55*2.7</f>
        <v>2209.7880000000005</v>
      </c>
    </row>
    <row r="56" spans="2:9" ht="26.4" x14ac:dyDescent="0.3">
      <c r="B56" s="20">
        <v>2</v>
      </c>
      <c r="C56" s="21" t="s">
        <v>106</v>
      </c>
      <c r="D56" s="112" t="s">
        <v>30</v>
      </c>
      <c r="E56" s="113"/>
      <c r="F56" s="25" t="s">
        <v>146</v>
      </c>
      <c r="G56" s="26" t="s">
        <v>99</v>
      </c>
      <c r="H56" s="26">
        <v>1</v>
      </c>
      <c r="I56" s="27">
        <v>1000</v>
      </c>
    </row>
    <row r="57" spans="2:9" ht="26.4" x14ac:dyDescent="0.3">
      <c r="B57" s="20">
        <v>3</v>
      </c>
      <c r="C57" s="21" t="s">
        <v>106</v>
      </c>
      <c r="D57" s="112" t="s">
        <v>30</v>
      </c>
      <c r="E57" s="113"/>
      <c r="F57" s="25" t="s">
        <v>98</v>
      </c>
      <c r="G57" s="26" t="s">
        <v>99</v>
      </c>
      <c r="H57" s="26">
        <v>1</v>
      </c>
      <c r="I57" s="27">
        <v>3800</v>
      </c>
    </row>
    <row r="58" spans="2:9" ht="26.4" x14ac:dyDescent="0.3">
      <c r="B58" s="20">
        <v>4</v>
      </c>
      <c r="C58" s="21" t="s">
        <v>106</v>
      </c>
      <c r="D58" s="112" t="s">
        <v>30</v>
      </c>
      <c r="E58" s="113"/>
      <c r="F58" s="25" t="s">
        <v>32</v>
      </c>
      <c r="G58" s="26" t="s">
        <v>31</v>
      </c>
      <c r="H58" s="26">
        <v>1</v>
      </c>
      <c r="I58" s="27">
        <f>(17128.51*1.8%)+(14522.78*1.5%)</f>
        <v>526.15488000000005</v>
      </c>
    </row>
    <row r="59" spans="2:9" ht="30.75" customHeight="1" x14ac:dyDescent="0.3">
      <c r="B59" s="20">
        <v>5</v>
      </c>
      <c r="C59" s="21" t="s">
        <v>106</v>
      </c>
      <c r="D59" s="112" t="s">
        <v>30</v>
      </c>
      <c r="E59" s="113"/>
      <c r="F59" s="25" t="s">
        <v>34</v>
      </c>
      <c r="G59" s="26" t="s">
        <v>31</v>
      </c>
      <c r="H59" s="26">
        <v>1</v>
      </c>
      <c r="I59" s="27">
        <v>81.84</v>
      </c>
    </row>
    <row r="60" spans="2:9" x14ac:dyDescent="0.3">
      <c r="B60" s="114" t="s">
        <v>86</v>
      </c>
      <c r="C60" s="115"/>
      <c r="D60" s="115"/>
      <c r="E60" s="115"/>
      <c r="F60" s="115"/>
      <c r="G60" s="115"/>
      <c r="H60" s="116"/>
      <c r="I60" s="42">
        <f>SUM(I55:I59)</f>
        <v>7617.7828800000007</v>
      </c>
    </row>
    <row r="61" spans="2:9" ht="12.75" customHeight="1" x14ac:dyDescent="0.3">
      <c r="B61" s="109" t="s">
        <v>87</v>
      </c>
      <c r="C61" s="110"/>
      <c r="D61" s="110"/>
      <c r="E61" s="110"/>
      <c r="F61" s="110"/>
      <c r="G61" s="110"/>
      <c r="H61" s="110"/>
      <c r="I61" s="111"/>
    </row>
    <row r="62" spans="2:9" ht="26.4" x14ac:dyDescent="0.3">
      <c r="B62" s="20">
        <v>1</v>
      </c>
      <c r="C62" s="21" t="s">
        <v>107</v>
      </c>
      <c r="D62" s="112" t="s">
        <v>30</v>
      </c>
      <c r="E62" s="113"/>
      <c r="F62" s="25" t="s">
        <v>28</v>
      </c>
      <c r="G62" s="26" t="s">
        <v>29</v>
      </c>
      <c r="H62" s="26">
        <v>818.44</v>
      </c>
      <c r="I62" s="27">
        <f>H62*2.7</f>
        <v>2209.7880000000005</v>
      </c>
    </row>
    <row r="63" spans="2:9" ht="26.4" x14ac:dyDescent="0.3">
      <c r="B63" s="20">
        <v>2</v>
      </c>
      <c r="C63" s="21" t="s">
        <v>107</v>
      </c>
      <c r="D63" s="112" t="s">
        <v>30</v>
      </c>
      <c r="E63" s="113"/>
      <c r="F63" s="25" t="s">
        <v>147</v>
      </c>
      <c r="G63" s="26" t="s">
        <v>99</v>
      </c>
      <c r="H63" s="26">
        <v>1</v>
      </c>
      <c r="I63" s="27">
        <v>1000</v>
      </c>
    </row>
    <row r="64" spans="2:9" ht="26.4" x14ac:dyDescent="0.3">
      <c r="B64" s="20">
        <v>3</v>
      </c>
      <c r="C64" s="21" t="s">
        <v>107</v>
      </c>
      <c r="D64" s="112" t="s">
        <v>30</v>
      </c>
      <c r="E64" s="113"/>
      <c r="F64" s="25" t="s">
        <v>148</v>
      </c>
      <c r="G64" s="26" t="s">
        <v>99</v>
      </c>
      <c r="H64" s="26">
        <v>1</v>
      </c>
      <c r="I64" s="27">
        <v>100</v>
      </c>
    </row>
    <row r="65" spans="2:15" x14ac:dyDescent="0.3">
      <c r="B65" s="20">
        <v>4</v>
      </c>
      <c r="C65" s="21" t="s">
        <v>107</v>
      </c>
      <c r="D65" s="112" t="s">
        <v>30</v>
      </c>
      <c r="E65" s="113"/>
      <c r="F65" s="25" t="s">
        <v>108</v>
      </c>
      <c r="G65" s="26" t="s">
        <v>99</v>
      </c>
      <c r="H65" s="26">
        <v>1</v>
      </c>
      <c r="I65" s="27">
        <v>1000</v>
      </c>
    </row>
    <row r="66" spans="2:15" ht="26.4" x14ac:dyDescent="0.3">
      <c r="B66" s="20">
        <v>5</v>
      </c>
      <c r="C66" s="21" t="s">
        <v>107</v>
      </c>
      <c r="D66" s="112" t="s">
        <v>30</v>
      </c>
      <c r="E66" s="113"/>
      <c r="F66" s="25" t="s">
        <v>32</v>
      </c>
      <c r="G66" s="26" t="s">
        <v>31</v>
      </c>
      <c r="H66" s="26">
        <v>1</v>
      </c>
      <c r="I66" s="27">
        <f>(17128.51*1.8%)+(16080.12*1.5%)</f>
        <v>549.51497999999992</v>
      </c>
    </row>
    <row r="67" spans="2:15" ht="30.75" customHeight="1" x14ac:dyDescent="0.3">
      <c r="B67" s="20">
        <v>6</v>
      </c>
      <c r="C67" s="21" t="s">
        <v>107</v>
      </c>
      <c r="D67" s="112" t="s">
        <v>30</v>
      </c>
      <c r="E67" s="113"/>
      <c r="F67" s="25" t="s">
        <v>34</v>
      </c>
      <c r="G67" s="26" t="s">
        <v>31</v>
      </c>
      <c r="H67" s="26">
        <v>1</v>
      </c>
      <c r="I67" s="27">
        <v>81.84</v>
      </c>
    </row>
    <row r="68" spans="2:15" ht="12.75" customHeight="1" x14ac:dyDescent="0.3">
      <c r="B68" s="114" t="s">
        <v>88</v>
      </c>
      <c r="C68" s="115"/>
      <c r="D68" s="115"/>
      <c r="E68" s="115"/>
      <c r="F68" s="115"/>
      <c r="G68" s="115"/>
      <c r="H68" s="116"/>
      <c r="I68" s="42">
        <f>SUM(I62:I67)</f>
        <v>4941.1429800000005</v>
      </c>
    </row>
    <row r="69" spans="2:15" x14ac:dyDescent="0.3">
      <c r="B69" s="109" t="s">
        <v>89</v>
      </c>
      <c r="C69" s="110"/>
      <c r="D69" s="110"/>
      <c r="E69" s="110"/>
      <c r="F69" s="110"/>
      <c r="G69" s="110"/>
      <c r="H69" s="110"/>
      <c r="I69" s="111"/>
    </row>
    <row r="70" spans="2:15" ht="26.4" x14ac:dyDescent="0.3">
      <c r="B70" s="20">
        <v>1</v>
      </c>
      <c r="C70" s="21" t="s">
        <v>109</v>
      </c>
      <c r="D70" s="112" t="s">
        <v>30</v>
      </c>
      <c r="E70" s="113"/>
      <c r="F70" s="25" t="s">
        <v>28</v>
      </c>
      <c r="G70" s="26" t="s">
        <v>29</v>
      </c>
      <c r="H70" s="26">
        <v>818.44</v>
      </c>
      <c r="I70" s="27">
        <f>H70*2.7</f>
        <v>2209.7880000000005</v>
      </c>
    </row>
    <row r="71" spans="2:15" ht="26.4" x14ac:dyDescent="0.3">
      <c r="B71" s="20">
        <v>2</v>
      </c>
      <c r="C71" s="21" t="s">
        <v>109</v>
      </c>
      <c r="D71" s="112" t="s">
        <v>30</v>
      </c>
      <c r="E71" s="113"/>
      <c r="F71" s="25" t="s">
        <v>32</v>
      </c>
      <c r="G71" s="26" t="s">
        <v>31</v>
      </c>
      <c r="H71" s="26">
        <v>1</v>
      </c>
      <c r="I71" s="27">
        <f>(17128.51*1.8%)+(12991.75*1.5%)</f>
        <v>503.18943000000002</v>
      </c>
    </row>
    <row r="72" spans="2:15" ht="30.75" customHeight="1" x14ac:dyDescent="0.3">
      <c r="B72" s="20">
        <v>3</v>
      </c>
      <c r="C72" s="21" t="s">
        <v>109</v>
      </c>
      <c r="D72" s="112" t="s">
        <v>30</v>
      </c>
      <c r="E72" s="113"/>
      <c r="F72" s="25" t="s">
        <v>34</v>
      </c>
      <c r="G72" s="26" t="s">
        <v>31</v>
      </c>
      <c r="H72" s="26">
        <v>1</v>
      </c>
      <c r="I72" s="27">
        <v>81.84</v>
      </c>
    </row>
    <row r="73" spans="2:15" x14ac:dyDescent="0.3">
      <c r="B73" s="114" t="s">
        <v>90</v>
      </c>
      <c r="C73" s="115"/>
      <c r="D73" s="115"/>
      <c r="E73" s="115"/>
      <c r="F73" s="115"/>
      <c r="G73" s="115"/>
      <c r="H73" s="116"/>
      <c r="I73" s="42">
        <f>SUM(I70:I72)</f>
        <v>2794.8174300000005</v>
      </c>
    </row>
    <row r="74" spans="2:15" x14ac:dyDescent="0.3">
      <c r="B74" s="109" t="s">
        <v>91</v>
      </c>
      <c r="C74" s="110"/>
      <c r="D74" s="110"/>
      <c r="E74" s="110"/>
      <c r="F74" s="110"/>
      <c r="G74" s="110"/>
      <c r="H74" s="110"/>
      <c r="I74" s="111"/>
    </row>
    <row r="75" spans="2:15" ht="26.4" x14ac:dyDescent="0.3">
      <c r="B75" s="20">
        <v>1</v>
      </c>
      <c r="C75" s="21" t="s">
        <v>113</v>
      </c>
      <c r="D75" s="112" t="s">
        <v>30</v>
      </c>
      <c r="E75" s="113"/>
      <c r="F75" s="25" t="s">
        <v>28</v>
      </c>
      <c r="G75" s="26" t="s">
        <v>29</v>
      </c>
      <c r="H75" s="26">
        <v>818.44</v>
      </c>
      <c r="I75" s="27">
        <f>H75*2.7</f>
        <v>2209.7880000000005</v>
      </c>
      <c r="O75" s="44"/>
    </row>
    <row r="76" spans="2:15" ht="26.4" x14ac:dyDescent="0.3">
      <c r="B76" s="20">
        <v>2</v>
      </c>
      <c r="C76" s="21" t="s">
        <v>113</v>
      </c>
      <c r="D76" s="112" t="s">
        <v>30</v>
      </c>
      <c r="E76" s="113"/>
      <c r="F76" s="25" t="s">
        <v>32</v>
      </c>
      <c r="G76" s="26" t="s">
        <v>31</v>
      </c>
      <c r="H76" s="26">
        <v>1</v>
      </c>
      <c r="I76" s="27">
        <f>(17327.3*1.8%)+(16275.95*1.5%)</f>
        <v>556.03065000000004</v>
      </c>
    </row>
    <row r="77" spans="2:15" x14ac:dyDescent="0.3">
      <c r="B77" s="20">
        <v>3</v>
      </c>
      <c r="C77" s="21" t="s">
        <v>113</v>
      </c>
      <c r="D77" s="112" t="s">
        <v>30</v>
      </c>
      <c r="E77" s="113"/>
      <c r="F77" s="25" t="s">
        <v>114</v>
      </c>
      <c r="G77" s="26" t="s">
        <v>99</v>
      </c>
      <c r="H77" s="26">
        <v>1</v>
      </c>
      <c r="I77" s="27">
        <v>7200</v>
      </c>
    </row>
    <row r="78" spans="2:15" ht="30.75" customHeight="1" x14ac:dyDescent="0.3">
      <c r="B78" s="20">
        <v>4</v>
      </c>
      <c r="C78" s="21" t="s">
        <v>113</v>
      </c>
      <c r="D78" s="112" t="s">
        <v>30</v>
      </c>
      <c r="E78" s="113"/>
      <c r="F78" s="25" t="s">
        <v>34</v>
      </c>
      <c r="G78" s="26" t="s">
        <v>31</v>
      </c>
      <c r="H78" s="26">
        <v>1</v>
      </c>
      <c r="I78" s="27">
        <v>81.84</v>
      </c>
    </row>
    <row r="79" spans="2:15" x14ac:dyDescent="0.3">
      <c r="B79" s="114" t="s">
        <v>92</v>
      </c>
      <c r="C79" s="115"/>
      <c r="D79" s="115"/>
      <c r="E79" s="115"/>
      <c r="F79" s="115"/>
      <c r="G79" s="115"/>
      <c r="H79" s="116"/>
      <c r="I79" s="42">
        <f>SUM(I75:I78)</f>
        <v>10047.658650000001</v>
      </c>
    </row>
    <row r="80" spans="2:15" ht="15.75" customHeight="1" x14ac:dyDescent="0.3">
      <c r="B80" s="127" t="s">
        <v>93</v>
      </c>
      <c r="C80" s="128"/>
      <c r="D80" s="128"/>
      <c r="E80" s="128"/>
      <c r="F80" s="128"/>
      <c r="G80" s="128"/>
      <c r="H80" s="129"/>
      <c r="I80" s="32">
        <f>I14+I20+I26+I34+I42+I48+I53+I60+I68+I73+I79</f>
        <v>73751.959770000016</v>
      </c>
    </row>
    <row r="81" spans="2:9" x14ac:dyDescent="0.3">
      <c r="B81" s="22"/>
      <c r="C81" s="22"/>
      <c r="D81" s="23"/>
      <c r="E81" s="23"/>
      <c r="F81" s="23"/>
      <c r="G81" s="23"/>
      <c r="H81" s="23"/>
      <c r="I81" s="24"/>
    </row>
    <row r="82" spans="2:9" x14ac:dyDescent="0.3">
      <c r="B82" s="15"/>
      <c r="C82" s="15"/>
      <c r="D82" s="15"/>
      <c r="E82" s="15"/>
      <c r="F82" s="15"/>
      <c r="G82" s="15"/>
      <c r="H82" s="15"/>
      <c r="I82" s="15"/>
    </row>
    <row r="83" spans="2:9" ht="29.25" customHeight="1" x14ac:dyDescent="0.3">
      <c r="B83" s="121"/>
      <c r="C83" s="121"/>
      <c r="D83" s="121"/>
      <c r="E83" s="121"/>
      <c r="F83" s="121"/>
      <c r="G83" s="121"/>
      <c r="H83" s="121"/>
      <c r="I83" s="121"/>
    </row>
    <row r="84" spans="2:9" ht="14.4" x14ac:dyDescent="0.3">
      <c r="B84" s="89"/>
      <c r="C84" s="89"/>
      <c r="D84" s="89"/>
      <c r="E84" s="89"/>
    </row>
    <row r="85" spans="2:9" ht="14.4" x14ac:dyDescent="0.3">
      <c r="B85" s="90"/>
      <c r="C85" s="90"/>
      <c r="D85" s="90"/>
      <c r="E85" s="90"/>
      <c r="G85" s="90"/>
      <c r="H85" s="90"/>
      <c r="I85" s="90"/>
    </row>
  </sheetData>
  <mergeCells count="82">
    <mergeCell ref="B84:E84"/>
    <mergeCell ref="B85:E85"/>
    <mergeCell ref="G85:I85"/>
    <mergeCell ref="H8:H9"/>
    <mergeCell ref="I8:I9"/>
    <mergeCell ref="B83:I83"/>
    <mergeCell ref="D8:E9"/>
    <mergeCell ref="B8:B9"/>
    <mergeCell ref="C8:C9"/>
    <mergeCell ref="F8:F9"/>
    <mergeCell ref="G8:G9"/>
    <mergeCell ref="B80:H80"/>
    <mergeCell ref="B10:I10"/>
    <mergeCell ref="D11:E11"/>
    <mergeCell ref="D12:E12"/>
    <mergeCell ref="D13:E13"/>
    <mergeCell ref="B14:H14"/>
    <mergeCell ref="B15:I15"/>
    <mergeCell ref="D16:E16"/>
    <mergeCell ref="D17:E17"/>
    <mergeCell ref="D19:E19"/>
    <mergeCell ref="D18:E18"/>
    <mergeCell ref="B20:H20"/>
    <mergeCell ref="B21:I21"/>
    <mergeCell ref="D22:E22"/>
    <mergeCell ref="D24:E24"/>
    <mergeCell ref="D25:E25"/>
    <mergeCell ref="D23:E23"/>
    <mergeCell ref="B26:H26"/>
    <mergeCell ref="B27:I27"/>
    <mergeCell ref="D28:E28"/>
    <mergeCell ref="D29:E29"/>
    <mergeCell ref="D33:E33"/>
    <mergeCell ref="D30:E30"/>
    <mergeCell ref="D31:E31"/>
    <mergeCell ref="D32:E32"/>
    <mergeCell ref="B34:H34"/>
    <mergeCell ref="B35:I35"/>
    <mergeCell ref="D36:E36"/>
    <mergeCell ref="D40:E40"/>
    <mergeCell ref="D41:E41"/>
    <mergeCell ref="D37:E37"/>
    <mergeCell ref="D38:E38"/>
    <mergeCell ref="D39:E39"/>
    <mergeCell ref="B48:H48"/>
    <mergeCell ref="B42:H42"/>
    <mergeCell ref="B43:I43"/>
    <mergeCell ref="D44:E44"/>
    <mergeCell ref="D46:E46"/>
    <mergeCell ref="D47:E47"/>
    <mergeCell ref="D45:E45"/>
    <mergeCell ref="B49:I49"/>
    <mergeCell ref="D50:E50"/>
    <mergeCell ref="D51:E51"/>
    <mergeCell ref="D52:E52"/>
    <mergeCell ref="B53:H53"/>
    <mergeCell ref="B54:I54"/>
    <mergeCell ref="D55:E55"/>
    <mergeCell ref="D58:E58"/>
    <mergeCell ref="D59:E59"/>
    <mergeCell ref="B60:H60"/>
    <mergeCell ref="D56:E56"/>
    <mergeCell ref="D57:E57"/>
    <mergeCell ref="B61:I61"/>
    <mergeCell ref="D62:E62"/>
    <mergeCell ref="D66:E66"/>
    <mergeCell ref="D67:E67"/>
    <mergeCell ref="B68:H68"/>
    <mergeCell ref="D63:E63"/>
    <mergeCell ref="D65:E65"/>
    <mergeCell ref="D64:E64"/>
    <mergeCell ref="B69:I69"/>
    <mergeCell ref="D70:E70"/>
    <mergeCell ref="D71:E71"/>
    <mergeCell ref="D72:E72"/>
    <mergeCell ref="B73:H73"/>
    <mergeCell ref="B74:I74"/>
    <mergeCell ref="D75:E75"/>
    <mergeCell ref="D76:E76"/>
    <mergeCell ref="D78:E78"/>
    <mergeCell ref="B79:H79"/>
    <mergeCell ref="D77:E77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4"/>
  <sheetViews>
    <sheetView zoomScaleNormal="100" workbookViewId="0">
      <selection activeCell="B22" sqref="B22:I22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33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132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133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134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45017</v>
      </c>
    </row>
    <row r="8" spans="2:10" ht="12.75" customHeight="1" x14ac:dyDescent="0.3">
      <c r="B8" s="124" t="s">
        <v>20</v>
      </c>
      <c r="C8" s="117" t="s">
        <v>27</v>
      </c>
      <c r="D8" s="122" t="s">
        <v>21</v>
      </c>
      <c r="E8" s="119"/>
      <c r="F8" s="117" t="s">
        <v>22</v>
      </c>
      <c r="G8" s="117" t="s">
        <v>23</v>
      </c>
      <c r="H8" s="117" t="s">
        <v>24</v>
      </c>
      <c r="I8" s="119" t="s">
        <v>26</v>
      </c>
    </row>
    <row r="9" spans="2:10" ht="24" customHeight="1" x14ac:dyDescent="0.3">
      <c r="B9" s="125"/>
      <c r="C9" s="118"/>
      <c r="D9" s="123"/>
      <c r="E9" s="120"/>
      <c r="F9" s="126"/>
      <c r="G9" s="126"/>
      <c r="H9" s="118"/>
      <c r="I9" s="120"/>
    </row>
    <row r="10" spans="2:10" x14ac:dyDescent="0.3">
      <c r="B10" s="109" t="s">
        <v>136</v>
      </c>
      <c r="C10" s="110"/>
      <c r="D10" s="110"/>
      <c r="E10" s="110"/>
      <c r="F10" s="110"/>
      <c r="G10" s="110"/>
      <c r="H10" s="110"/>
      <c r="I10" s="111"/>
    </row>
    <row r="11" spans="2:10" ht="26.4" x14ac:dyDescent="0.3">
      <c r="B11" s="20">
        <v>1</v>
      </c>
      <c r="C11" s="21" t="s">
        <v>137</v>
      </c>
      <c r="D11" s="112" t="s">
        <v>30</v>
      </c>
      <c r="E11" s="113"/>
      <c r="F11" s="25" t="s">
        <v>138</v>
      </c>
      <c r="G11" s="26" t="s">
        <v>99</v>
      </c>
      <c r="H11" s="26">
        <v>1</v>
      </c>
      <c r="I11" s="27">
        <v>850</v>
      </c>
    </row>
    <row r="12" spans="2:10" x14ac:dyDescent="0.3">
      <c r="B12" s="114" t="s">
        <v>74</v>
      </c>
      <c r="C12" s="115"/>
      <c r="D12" s="115"/>
      <c r="E12" s="115"/>
      <c r="F12" s="115"/>
      <c r="G12" s="115"/>
      <c r="H12" s="116"/>
      <c r="I12" s="42">
        <f>SUM(I11:I11)</f>
        <v>850</v>
      </c>
    </row>
    <row r="13" spans="2:10" x14ac:dyDescent="0.3">
      <c r="B13" s="109" t="s">
        <v>142</v>
      </c>
      <c r="C13" s="110"/>
      <c r="D13" s="110"/>
      <c r="E13" s="110"/>
      <c r="F13" s="110"/>
      <c r="G13" s="110"/>
      <c r="H13" s="110"/>
      <c r="I13" s="111"/>
    </row>
    <row r="14" spans="2:10" ht="28.5" customHeight="1" x14ac:dyDescent="0.3">
      <c r="B14" s="20">
        <v>1</v>
      </c>
      <c r="C14" s="43" t="s">
        <v>102</v>
      </c>
      <c r="D14" s="112" t="s">
        <v>30</v>
      </c>
      <c r="E14" s="113"/>
      <c r="F14" s="25" t="s">
        <v>141</v>
      </c>
      <c r="G14" s="26" t="s">
        <v>99</v>
      </c>
      <c r="H14" s="26">
        <v>1</v>
      </c>
      <c r="I14" s="27">
        <v>1725</v>
      </c>
    </row>
    <row r="15" spans="2:10" x14ac:dyDescent="0.3">
      <c r="B15" s="114" t="s">
        <v>80</v>
      </c>
      <c r="C15" s="115"/>
      <c r="D15" s="115"/>
      <c r="E15" s="115"/>
      <c r="F15" s="115"/>
      <c r="G15" s="115"/>
      <c r="H15" s="116"/>
      <c r="I15" s="42">
        <f>SUM(I14:I14)</f>
        <v>1725</v>
      </c>
    </row>
    <row r="16" spans="2:10" x14ac:dyDescent="0.3">
      <c r="B16" s="109" t="s">
        <v>83</v>
      </c>
      <c r="C16" s="110"/>
      <c r="D16" s="110"/>
      <c r="E16" s="110"/>
      <c r="F16" s="110"/>
      <c r="G16" s="110"/>
      <c r="H16" s="110"/>
      <c r="I16" s="111"/>
    </row>
    <row r="17" spans="2:9" x14ac:dyDescent="0.3">
      <c r="B17" s="20">
        <v>1</v>
      </c>
      <c r="C17" s="21" t="s">
        <v>104</v>
      </c>
      <c r="D17" s="112" t="s">
        <v>30</v>
      </c>
      <c r="E17" s="113"/>
      <c r="F17" s="25" t="s">
        <v>145</v>
      </c>
      <c r="G17" s="26" t="s">
        <v>99</v>
      </c>
      <c r="H17" s="26">
        <v>1</v>
      </c>
      <c r="I17" s="27">
        <v>12376</v>
      </c>
    </row>
    <row r="18" spans="2:9" x14ac:dyDescent="0.3">
      <c r="B18" s="114" t="s">
        <v>84</v>
      </c>
      <c r="C18" s="115"/>
      <c r="D18" s="115"/>
      <c r="E18" s="115"/>
      <c r="F18" s="115"/>
      <c r="G18" s="115"/>
      <c r="H18" s="116"/>
      <c r="I18" s="42">
        <f>SUM(I17:I17)</f>
        <v>12376</v>
      </c>
    </row>
    <row r="19" spans="2:9" ht="15.6" x14ac:dyDescent="0.3">
      <c r="B19" s="127" t="s">
        <v>93</v>
      </c>
      <c r="C19" s="128"/>
      <c r="D19" s="128"/>
      <c r="E19" s="128"/>
      <c r="F19" s="128"/>
      <c r="G19" s="128"/>
      <c r="H19" s="129"/>
      <c r="I19" s="32">
        <f>I12+I15+I18</f>
        <v>14951</v>
      </c>
    </row>
    <row r="20" spans="2:9" x14ac:dyDescent="0.3">
      <c r="B20" s="22"/>
      <c r="C20" s="22"/>
      <c r="D20" s="23"/>
      <c r="E20" s="23"/>
      <c r="F20" s="23"/>
      <c r="G20" s="23"/>
      <c r="H20" s="23"/>
      <c r="I20" s="24"/>
    </row>
    <row r="21" spans="2:9" x14ac:dyDescent="0.3">
      <c r="B21" s="15"/>
      <c r="C21" s="15"/>
      <c r="D21" s="15"/>
      <c r="E21" s="15"/>
      <c r="F21" s="15"/>
      <c r="G21" s="15"/>
      <c r="H21" s="15"/>
      <c r="I21" s="15"/>
    </row>
    <row r="22" spans="2:9" ht="29.25" customHeight="1" x14ac:dyDescent="0.3">
      <c r="B22" s="121"/>
      <c r="C22" s="121"/>
      <c r="D22" s="121"/>
      <c r="E22" s="121"/>
      <c r="F22" s="121"/>
      <c r="G22" s="121"/>
      <c r="H22" s="121"/>
      <c r="I22" s="121"/>
    </row>
    <row r="23" spans="2:9" ht="14.4" x14ac:dyDescent="0.3">
      <c r="B23" s="89"/>
      <c r="C23" s="89"/>
      <c r="D23" s="89"/>
      <c r="E23" s="89"/>
    </row>
    <row r="24" spans="2:9" ht="14.4" x14ac:dyDescent="0.3">
      <c r="B24" s="90"/>
      <c r="C24" s="90"/>
      <c r="D24" s="90"/>
      <c r="E24" s="90"/>
      <c r="G24" s="90"/>
      <c r="H24" s="90"/>
      <c r="I24" s="90"/>
    </row>
  </sheetData>
  <mergeCells count="21">
    <mergeCell ref="B12:H12"/>
    <mergeCell ref="B23:E23"/>
    <mergeCell ref="B24:E24"/>
    <mergeCell ref="G24:I24"/>
    <mergeCell ref="B8:B9"/>
    <mergeCell ref="C8:C9"/>
    <mergeCell ref="D8:E9"/>
    <mergeCell ref="F8:F9"/>
    <mergeCell ref="G8:G9"/>
    <mergeCell ref="H8:H9"/>
    <mergeCell ref="I8:I9"/>
    <mergeCell ref="B22:I22"/>
    <mergeCell ref="B19:H19"/>
    <mergeCell ref="B10:I10"/>
    <mergeCell ref="D11:E11"/>
    <mergeCell ref="B18:H18"/>
    <mergeCell ref="B16:I16"/>
    <mergeCell ref="D17:E17"/>
    <mergeCell ref="B13:I13"/>
    <mergeCell ref="D14:E14"/>
    <mergeCell ref="B15:H1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5"/>
  <sheetViews>
    <sheetView showRuler="0" zoomScaleNormal="100" workbookViewId="0">
      <selection activeCell="Q21" sqref="Q21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52" t="s">
        <v>112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x14ac:dyDescent="0.3">
      <c r="A2" s="152" t="s">
        <v>149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x14ac:dyDescent="0.3">
      <c r="A3" s="153" t="s">
        <v>150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x14ac:dyDescent="0.3">
      <c r="A4" s="54" t="s">
        <v>116</v>
      </c>
      <c r="B4" s="55"/>
      <c r="C4" s="55"/>
      <c r="D4" s="63"/>
      <c r="E4" s="54" t="s">
        <v>117</v>
      </c>
      <c r="F4" s="55"/>
      <c r="G4" s="55"/>
      <c r="H4" s="55"/>
      <c r="I4" s="63"/>
      <c r="J4" s="54" t="s">
        <v>118</v>
      </c>
      <c r="K4" s="55"/>
      <c r="L4" s="55"/>
      <c r="M4" s="63"/>
    </row>
    <row r="5" spans="1:13" x14ac:dyDescent="0.3">
      <c r="A5" s="54" t="s">
        <v>119</v>
      </c>
      <c r="B5" s="63"/>
      <c r="C5" s="54" t="s">
        <v>120</v>
      </c>
      <c r="D5" s="55"/>
      <c r="E5" s="55"/>
      <c r="F5" s="55"/>
      <c r="G5" s="55"/>
      <c r="H5" s="63"/>
      <c r="I5" s="54" t="s">
        <v>121</v>
      </c>
      <c r="J5" s="55"/>
      <c r="K5" s="55"/>
      <c r="L5" s="55"/>
      <c r="M5" s="63"/>
    </row>
    <row r="6" spans="1:13" x14ac:dyDescent="0.3">
      <c r="A6" s="54" t="s">
        <v>122</v>
      </c>
      <c r="B6" s="55"/>
      <c r="C6" s="55"/>
      <c r="D6" s="55"/>
      <c r="E6" s="55"/>
      <c r="F6" s="55"/>
      <c r="G6" s="63"/>
      <c r="H6" s="54" t="s">
        <v>123</v>
      </c>
      <c r="I6" s="55"/>
      <c r="J6" s="55"/>
      <c r="K6" s="55"/>
      <c r="L6" s="55"/>
      <c r="M6" s="63"/>
    </row>
    <row r="7" spans="1:13" x14ac:dyDescent="0.3">
      <c r="A7" s="56" t="s">
        <v>124</v>
      </c>
      <c r="B7" s="56"/>
      <c r="C7" s="56"/>
      <c r="D7" s="56"/>
      <c r="E7" s="56"/>
      <c r="F7" s="56" t="s">
        <v>125</v>
      </c>
      <c r="G7" s="56"/>
      <c r="H7" s="56"/>
      <c r="I7" s="56"/>
      <c r="J7" s="56" t="s">
        <v>127</v>
      </c>
      <c r="K7" s="56"/>
      <c r="L7" s="56"/>
      <c r="M7" s="56"/>
    </row>
    <row r="8" spans="1:13" x14ac:dyDescent="0.3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38.25" customHeight="1" x14ac:dyDescent="0.3">
      <c r="A9" s="157" t="s">
        <v>35</v>
      </c>
      <c r="B9" s="157"/>
      <c r="C9" s="157"/>
      <c r="D9" s="157"/>
      <c r="E9" s="158" t="s">
        <v>36</v>
      </c>
      <c r="F9" s="158"/>
      <c r="G9" s="154" t="s">
        <v>37</v>
      </c>
      <c r="H9" s="155"/>
      <c r="I9" s="156"/>
      <c r="J9" s="154" t="s">
        <v>38</v>
      </c>
      <c r="K9" s="155"/>
      <c r="L9" s="156"/>
      <c r="M9" s="35" t="s">
        <v>39</v>
      </c>
    </row>
    <row r="10" spans="1:13" x14ac:dyDescent="0.3">
      <c r="A10" s="139" t="s">
        <v>40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</row>
    <row r="11" spans="1:13" x14ac:dyDescent="0.3">
      <c r="A11" s="142" t="s">
        <v>41</v>
      </c>
      <c r="B11" s="143"/>
      <c r="C11" s="143"/>
      <c r="D11" s="144"/>
      <c r="E11" s="59">
        <v>0</v>
      </c>
      <c r="F11" s="56"/>
      <c r="G11" s="130">
        <v>49065.72</v>
      </c>
      <c r="H11" s="132"/>
      <c r="I11" s="131"/>
      <c r="J11" s="130">
        <v>40588.199999999997</v>
      </c>
      <c r="K11" s="132"/>
      <c r="L11" s="131"/>
      <c r="M11" s="39">
        <f>E11+G11-J11</f>
        <v>8477.5200000000041</v>
      </c>
    </row>
    <row r="12" spans="1:13" ht="14.25" customHeight="1" x14ac:dyDescent="0.3">
      <c r="A12" s="147" t="s">
        <v>42</v>
      </c>
      <c r="B12" s="148"/>
      <c r="C12" s="148"/>
      <c r="D12" s="149"/>
      <c r="E12" s="146">
        <v>0</v>
      </c>
      <c r="F12" s="146"/>
      <c r="G12" s="146">
        <v>49065.72</v>
      </c>
      <c r="H12" s="146"/>
      <c r="I12" s="146"/>
      <c r="J12" s="146">
        <v>40588.199999999997</v>
      </c>
      <c r="K12" s="146"/>
      <c r="L12" s="146"/>
      <c r="M12" s="39">
        <f>E12+G12-J12</f>
        <v>8477.5200000000041</v>
      </c>
    </row>
    <row r="13" spans="1:13" ht="21" customHeight="1" x14ac:dyDescent="0.3">
      <c r="A13" s="96" t="s">
        <v>43</v>
      </c>
      <c r="B13" s="97"/>
      <c r="C13" s="97"/>
      <c r="D13" s="98"/>
      <c r="E13" s="145"/>
      <c r="F13" s="150"/>
      <c r="G13" s="145">
        <f>SUM(G11:G12)</f>
        <v>98131.44</v>
      </c>
      <c r="H13" s="151"/>
      <c r="I13" s="150"/>
      <c r="J13" s="145">
        <f>SUM(J11:J12)</f>
        <v>81176.399999999994</v>
      </c>
      <c r="K13" s="97"/>
      <c r="L13" s="98"/>
      <c r="M13" s="38">
        <f>SUM(M11:M12)</f>
        <v>16955.040000000008</v>
      </c>
    </row>
    <row r="14" spans="1:13" x14ac:dyDescent="0.3">
      <c r="A14" s="96" t="s">
        <v>130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8"/>
      <c r="M14" s="38">
        <v>3888.81</v>
      </c>
    </row>
    <row r="15" spans="1:13" x14ac:dyDescent="0.3">
      <c r="A15" s="96" t="s">
        <v>131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8"/>
      <c r="M15" s="38">
        <v>77.95</v>
      </c>
    </row>
    <row r="16" spans="1:13" x14ac:dyDescent="0.3">
      <c r="A16" s="96" t="s">
        <v>126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8"/>
      <c r="M16" s="38">
        <v>3635.78</v>
      </c>
    </row>
    <row r="17" spans="1:13" x14ac:dyDescent="0.3">
      <c r="A17" s="70" t="s">
        <v>16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51">
        <v>3391.02</v>
      </c>
    </row>
    <row r="18" spans="1:13" x14ac:dyDescent="0.3">
      <c r="A18" s="96" t="s">
        <v>57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37">
        <v>108.97</v>
      </c>
    </row>
    <row r="19" spans="1:13" x14ac:dyDescent="0.3">
      <c r="A19" s="139" t="s">
        <v>44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</row>
    <row r="20" spans="1:13" x14ac:dyDescent="0.3">
      <c r="A20" s="136" t="s">
        <v>13</v>
      </c>
      <c r="B20" s="137"/>
      <c r="C20" s="137"/>
      <c r="D20" s="138"/>
      <c r="E20" s="130">
        <v>0</v>
      </c>
      <c r="F20" s="131"/>
      <c r="G20" s="130">
        <v>718.12</v>
      </c>
      <c r="H20" s="132"/>
      <c r="I20" s="131"/>
      <c r="J20" s="133">
        <v>588.69000000000005</v>
      </c>
      <c r="K20" s="134"/>
      <c r="L20" s="135"/>
      <c r="M20" s="39">
        <f>G20-J20</f>
        <v>129.42999999999995</v>
      </c>
    </row>
    <row r="21" spans="1:13" ht="14.25" customHeight="1" x14ac:dyDescent="0.3">
      <c r="A21" s="96" t="s">
        <v>14</v>
      </c>
      <c r="B21" s="97"/>
      <c r="C21" s="97"/>
      <c r="D21" s="98"/>
      <c r="E21" s="146">
        <v>0</v>
      </c>
      <c r="F21" s="146"/>
      <c r="G21" s="146">
        <v>214.56</v>
      </c>
      <c r="H21" s="146"/>
      <c r="I21" s="146"/>
      <c r="J21" s="146">
        <f>G21-M21</f>
        <v>156.87</v>
      </c>
      <c r="K21" s="70"/>
      <c r="L21" s="70"/>
      <c r="M21" s="38">
        <v>57.69</v>
      </c>
    </row>
    <row r="22" spans="1:13" x14ac:dyDescent="0.3">
      <c r="A22" s="96" t="s">
        <v>15</v>
      </c>
      <c r="B22" s="97"/>
      <c r="C22" s="97"/>
      <c r="D22" s="98"/>
      <c r="E22" s="146">
        <v>0</v>
      </c>
      <c r="F22" s="146"/>
      <c r="G22" s="96">
        <v>5050.09</v>
      </c>
      <c r="H22" s="97"/>
      <c r="I22" s="98"/>
      <c r="J22" s="96">
        <v>498.6</v>
      </c>
      <c r="K22" s="97"/>
      <c r="L22" s="98"/>
      <c r="M22" s="6">
        <f>G22-J22</f>
        <v>4551.49</v>
      </c>
    </row>
    <row r="23" spans="1:13" ht="27.75" customHeight="1" x14ac:dyDescent="0.3">
      <c r="A23" s="147" t="s">
        <v>45</v>
      </c>
      <c r="B23" s="148"/>
      <c r="C23" s="148"/>
      <c r="D23" s="149"/>
      <c r="E23" s="146"/>
      <c r="F23" s="146"/>
      <c r="G23" s="145">
        <f>SUM(G20:G22)</f>
        <v>5982.77</v>
      </c>
      <c r="H23" s="151"/>
      <c r="I23" s="150"/>
      <c r="J23" s="96">
        <f>SUM(J20:J22)</f>
        <v>1244.1600000000001</v>
      </c>
      <c r="K23" s="97"/>
      <c r="L23" s="98"/>
      <c r="M23" s="6">
        <f>SUM(M20:M22)</f>
        <v>4738.6099999999997</v>
      </c>
    </row>
    <row r="24" spans="1:13" ht="18.75" customHeight="1" x14ac:dyDescent="0.3">
      <c r="A24" s="147" t="s">
        <v>9</v>
      </c>
      <c r="B24" s="148"/>
      <c r="C24" s="148"/>
      <c r="D24" s="148"/>
      <c r="E24" s="146"/>
      <c r="F24" s="146"/>
      <c r="G24" s="146"/>
      <c r="H24" s="146"/>
      <c r="I24" s="146"/>
      <c r="J24" s="70"/>
      <c r="K24" s="70"/>
      <c r="L24" s="70"/>
      <c r="M24" s="6">
        <v>4917.41</v>
      </c>
    </row>
    <row r="25" spans="1:13" ht="17.25" customHeight="1" x14ac:dyDescent="0.3">
      <c r="A25" s="178" t="s">
        <v>46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80"/>
    </row>
    <row r="26" spans="1:13" x14ac:dyDescent="0.3">
      <c r="A26" s="5" t="s">
        <v>20</v>
      </c>
      <c r="B26" s="157" t="s">
        <v>47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65" t="s">
        <v>48</v>
      </c>
      <c r="M26" s="165"/>
    </row>
    <row r="27" spans="1:13" x14ac:dyDescent="0.3">
      <c r="A27" s="33">
        <v>1</v>
      </c>
      <c r="B27" s="164" t="s">
        <v>28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45">
        <f>2209.79*11</f>
        <v>24307.69</v>
      </c>
      <c r="M27" s="150"/>
    </row>
    <row r="28" spans="1:13" ht="15.75" customHeight="1" x14ac:dyDescent="0.3">
      <c r="A28" s="33">
        <v>2</v>
      </c>
      <c r="B28" s="164" t="s">
        <v>32</v>
      </c>
      <c r="C28" s="164"/>
      <c r="D28" s="164"/>
      <c r="E28" s="164"/>
      <c r="F28" s="164"/>
      <c r="G28" s="164"/>
      <c r="H28" s="164"/>
      <c r="I28" s="164"/>
      <c r="J28" s="164"/>
      <c r="K28" s="164"/>
      <c r="L28" s="96">
        <v>5740.03</v>
      </c>
      <c r="M28" s="98"/>
    </row>
    <row r="29" spans="1:13" x14ac:dyDescent="0.3">
      <c r="A29" s="33">
        <v>3</v>
      </c>
      <c r="B29" s="164" t="s">
        <v>34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46">
        <f>81.84*11</f>
        <v>900.24</v>
      </c>
      <c r="M29" s="146"/>
    </row>
    <row r="30" spans="1:13" x14ac:dyDescent="0.3">
      <c r="A30" s="33">
        <v>4</v>
      </c>
      <c r="B30" s="175" t="s">
        <v>151</v>
      </c>
      <c r="C30" s="175"/>
      <c r="D30" s="175"/>
      <c r="E30" s="175"/>
      <c r="F30" s="175"/>
      <c r="G30" s="175"/>
      <c r="H30" s="175"/>
      <c r="I30" s="175"/>
      <c r="J30" s="175"/>
      <c r="K30" s="176"/>
      <c r="L30" s="145">
        <v>14951</v>
      </c>
      <c r="M30" s="150"/>
    </row>
    <row r="31" spans="1:13" x14ac:dyDescent="0.3">
      <c r="A31" s="33">
        <v>5</v>
      </c>
      <c r="B31" s="177" t="s">
        <v>152</v>
      </c>
      <c r="C31" s="175"/>
      <c r="D31" s="175"/>
      <c r="E31" s="175"/>
      <c r="F31" s="175"/>
      <c r="G31" s="175"/>
      <c r="H31" s="175"/>
      <c r="I31" s="175"/>
      <c r="J31" s="175"/>
      <c r="K31" s="176"/>
      <c r="L31" s="145">
        <f>71751.96-L27-L28-L29+2000</f>
        <v>42804.000000000007</v>
      </c>
      <c r="M31" s="150"/>
    </row>
    <row r="32" spans="1:13" x14ac:dyDescent="0.3">
      <c r="A32" s="166" t="s">
        <v>49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8"/>
      <c r="L32" s="159">
        <f>SUM(L27:L31)</f>
        <v>88702.96</v>
      </c>
      <c r="M32" s="160"/>
    </row>
    <row r="33" spans="1:15" x14ac:dyDescent="0.3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71"/>
      <c r="L33" s="161"/>
      <c r="M33" s="161"/>
    </row>
    <row r="34" spans="1:15" x14ac:dyDescent="0.3">
      <c r="A34" s="172" t="s">
        <v>50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62">
        <v>0</v>
      </c>
      <c r="M34" s="163"/>
    </row>
    <row r="35" spans="1:15" x14ac:dyDescent="0.3">
      <c r="A35" s="172" t="s">
        <v>54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62">
        <f>M13+M14+M15+M16+M17+M18+M23</f>
        <v>32796.180000000008</v>
      </c>
      <c r="M35" s="163"/>
    </row>
    <row r="36" spans="1:15" x14ac:dyDescent="0.3">
      <c r="A36" s="172" t="s">
        <v>51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62">
        <v>81176.399999999994</v>
      </c>
      <c r="M36" s="163"/>
    </row>
    <row r="37" spans="1:15" x14ac:dyDescent="0.3">
      <c r="A37" s="172" t="s">
        <v>52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62">
        <v>88702.96</v>
      </c>
      <c r="M37" s="163"/>
    </row>
    <row r="38" spans="1:15" x14ac:dyDescent="0.3">
      <c r="A38" s="172" t="s">
        <v>53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62">
        <f>L36-L37</f>
        <v>-7526.5600000000122</v>
      </c>
      <c r="M38" s="182"/>
      <c r="O38" s="45"/>
    </row>
    <row r="39" spans="1:15" x14ac:dyDescent="0.3">
      <c r="A39" s="34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</row>
    <row r="40" spans="1:15" x14ac:dyDescent="0.3">
      <c r="A40" s="36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4"/>
      <c r="M40" s="184"/>
    </row>
    <row r="41" spans="1:15" x14ac:dyDescent="0.3">
      <c r="A41" s="36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</row>
    <row r="42" spans="1:15" x14ac:dyDescent="0.3">
      <c r="A42" s="36"/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</row>
    <row r="43" spans="1:15" x14ac:dyDescent="0.3">
      <c r="A43" s="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"/>
      <c r="M43" s="1"/>
    </row>
    <row r="44" spans="1:15" x14ac:dyDescent="0.3">
      <c r="A44" s="1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96">
    <mergeCell ref="B42:K42"/>
    <mergeCell ref="A38:K38"/>
    <mergeCell ref="A36:K36"/>
    <mergeCell ref="A37:K37"/>
    <mergeCell ref="B26:K26"/>
    <mergeCell ref="B43:K43"/>
    <mergeCell ref="B44:K44"/>
    <mergeCell ref="L44:M44"/>
    <mergeCell ref="A35:K35"/>
    <mergeCell ref="L35:M35"/>
    <mergeCell ref="L37:M37"/>
    <mergeCell ref="L38:M38"/>
    <mergeCell ref="L39:M39"/>
    <mergeCell ref="L40:M40"/>
    <mergeCell ref="L41:M41"/>
    <mergeCell ref="L42:M42"/>
    <mergeCell ref="L36:M36"/>
    <mergeCell ref="B39:K39"/>
    <mergeCell ref="B40:K40"/>
    <mergeCell ref="B41:K41"/>
    <mergeCell ref="A33:K33"/>
    <mergeCell ref="A34:K34"/>
    <mergeCell ref="B30:K30"/>
    <mergeCell ref="L30:M30"/>
    <mergeCell ref="B31:K31"/>
    <mergeCell ref="L31:M31"/>
    <mergeCell ref="L33:M33"/>
    <mergeCell ref="L34:M34"/>
    <mergeCell ref="A21:D21"/>
    <mergeCell ref="G21:I21"/>
    <mergeCell ref="J21:L21"/>
    <mergeCell ref="A22:D22"/>
    <mergeCell ref="G22:I22"/>
    <mergeCell ref="J22:L22"/>
    <mergeCell ref="L29:M29"/>
    <mergeCell ref="E23:F23"/>
    <mergeCell ref="E22:F22"/>
    <mergeCell ref="E21:F21"/>
    <mergeCell ref="B29:K29"/>
    <mergeCell ref="L26:M26"/>
    <mergeCell ref="B27:K27"/>
    <mergeCell ref="A24:D24"/>
    <mergeCell ref="C5:H5"/>
    <mergeCell ref="I5:M5"/>
    <mergeCell ref="A6:G6"/>
    <mergeCell ref="H6:M6"/>
    <mergeCell ref="L32:M32"/>
    <mergeCell ref="E24:F24"/>
    <mergeCell ref="G24:I24"/>
    <mergeCell ref="J24:L24"/>
    <mergeCell ref="A32:K32"/>
    <mergeCell ref="G23:I23"/>
    <mergeCell ref="J23:L23"/>
    <mergeCell ref="B28:K28"/>
    <mergeCell ref="L27:M27"/>
    <mergeCell ref="L28:M28"/>
    <mergeCell ref="A23:D23"/>
    <mergeCell ref="A25:M25"/>
    <mergeCell ref="A14:L14"/>
    <mergeCell ref="A15:L15"/>
    <mergeCell ref="A16:L16"/>
    <mergeCell ref="A17:L17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J11:L11"/>
    <mergeCell ref="A12:D12"/>
    <mergeCell ref="E12:F12"/>
    <mergeCell ref="A13:D13"/>
    <mergeCell ref="E13:F13"/>
    <mergeCell ref="G13:I13"/>
    <mergeCell ref="A18:L18"/>
    <mergeCell ref="A7:E7"/>
    <mergeCell ref="F7:I7"/>
    <mergeCell ref="J7:M7"/>
    <mergeCell ref="E20:F20"/>
    <mergeCell ref="G20:I20"/>
    <mergeCell ref="J20:L20"/>
    <mergeCell ref="A20:D20"/>
    <mergeCell ref="A10:M10"/>
    <mergeCell ref="A11:D11"/>
    <mergeCell ref="E11:F11"/>
    <mergeCell ref="J13:L13"/>
    <mergeCell ref="A19:M19"/>
    <mergeCell ref="G11:I11"/>
    <mergeCell ref="G12:I12"/>
    <mergeCell ref="J12:L12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ЖУКОВСКОГО 10</vt:lpstr>
      <vt:lpstr>СОДЕРЖАНИЕ ЖИЛЬЯ</vt:lpstr>
      <vt:lpstr>РЕМОНТ ЖИЛЬЯ</vt:lpstr>
      <vt:lpstr>ОТЧЕТ ЖУКОВСКОГО 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2023-04-01T16:16:59Z</dcterms:modified>
</cp:coreProperties>
</file>