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2022г\ул. Ждановская, д. 54\"/>
    </mc:Choice>
  </mc:AlternateContent>
  <xr:revisionPtr revIDLastSave="0" documentId="13_ncr:1_{B7F05977-DF14-42C5-9C21-C6A177DA9D40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ОТЧЕТ ЖДАНОВСКАЯ 54" sheetId="1" r:id="rId1"/>
    <sheet name="СОДЕРЖАНИЕ ЖИЛЬЯ" sheetId="2" r:id="rId2"/>
    <sheet name="РЕМОНТ ЖИЛЬЯ" sheetId="3" r:id="rId3"/>
    <sheet name="ОТЧЕТ ЖДАНОВСКАЯ 54.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4" l="1"/>
  <c r="M12" i="4"/>
  <c r="J12" i="4"/>
  <c r="G12" i="4"/>
  <c r="M10" i="4"/>
  <c r="K47" i="1"/>
  <c r="M46" i="1"/>
  <c r="I44" i="1"/>
  <c r="I47" i="1" s="1"/>
  <c r="K29" i="1" l="1"/>
  <c r="K30" i="1"/>
  <c r="K31" i="1"/>
  <c r="K32" i="1"/>
  <c r="K33" i="1"/>
  <c r="K34" i="1"/>
  <c r="K35" i="1"/>
  <c r="K38" i="1"/>
  <c r="K39" i="1"/>
  <c r="K28" i="1"/>
  <c r="G40" i="1"/>
  <c r="E40" i="1"/>
  <c r="G23" i="1"/>
  <c r="L6" i="1" s="1"/>
  <c r="E23" i="1"/>
  <c r="I74" i="2"/>
  <c r="I69" i="2"/>
  <c r="I64" i="2"/>
  <c r="I18" i="3"/>
  <c r="I37" i="1" s="1"/>
  <c r="K37" i="1" s="1"/>
  <c r="I57" i="2"/>
  <c r="I52" i="2"/>
  <c r="I45" i="2"/>
  <c r="I40" i="2"/>
  <c r="I32" i="2"/>
  <c r="I27" i="2"/>
  <c r="I22" i="2"/>
  <c r="I17" i="2"/>
  <c r="I12" i="2"/>
  <c r="L5" i="1" l="1"/>
  <c r="I13" i="2"/>
  <c r="I73" i="2"/>
  <c r="I77" i="2" s="1"/>
  <c r="I68" i="2"/>
  <c r="I71" i="2" s="1"/>
  <c r="I21" i="1" s="1"/>
  <c r="I61" i="2"/>
  <c r="I66" i="2" s="1"/>
  <c r="I20" i="1" s="1"/>
  <c r="I56" i="2"/>
  <c r="I59" i="2" s="1"/>
  <c r="I19" i="1" s="1"/>
  <c r="I49" i="2"/>
  <c r="I54" i="2" s="1"/>
  <c r="I18" i="1" s="1"/>
  <c r="I44" i="2"/>
  <c r="I47" i="2" s="1"/>
  <c r="I17" i="1" s="1"/>
  <c r="I39" i="2"/>
  <c r="I42" i="2" s="1"/>
  <c r="I16" i="1" s="1"/>
  <c r="I31" i="2"/>
  <c r="I37" i="2" s="1"/>
  <c r="I15" i="1" s="1"/>
  <c r="I26" i="2"/>
  <c r="I29" i="2" s="1"/>
  <c r="I14" i="1" s="1"/>
  <c r="I21" i="2"/>
  <c r="I24" i="2" s="1"/>
  <c r="I13" i="1" s="1"/>
  <c r="I16" i="2"/>
  <c r="I19" i="2" s="1"/>
  <c r="I12" i="1" s="1"/>
  <c r="I22" i="1" l="1"/>
  <c r="K12" i="1"/>
  <c r="K13" i="1"/>
  <c r="K14" i="1"/>
  <c r="K15" i="1"/>
  <c r="K16" i="1"/>
  <c r="K17" i="1"/>
  <c r="K18" i="1"/>
  <c r="K19" i="1"/>
  <c r="K20" i="1"/>
  <c r="K21" i="1"/>
  <c r="K22" i="1" l="1"/>
  <c r="M18" i="4"/>
  <c r="M17" i="4"/>
  <c r="M16" i="4"/>
  <c r="I11" i="2" l="1"/>
  <c r="M19" i="4" l="1"/>
  <c r="J19" i="4"/>
  <c r="G19" i="4"/>
  <c r="I13" i="3" l="1"/>
  <c r="I7" i="3"/>
  <c r="I36" i="1" l="1"/>
  <c r="I19" i="3"/>
  <c r="I14" i="2"/>
  <c r="I40" i="1" l="1"/>
  <c r="K36" i="1"/>
  <c r="K40" i="1" s="1"/>
  <c r="K41" i="1" s="1"/>
  <c r="I11" i="1"/>
  <c r="I78" i="2"/>
  <c r="I7" i="2"/>
  <c r="I23" i="1" l="1"/>
  <c r="K11" i="1"/>
  <c r="K23" i="1" s="1"/>
  <c r="K24" i="1" s="1"/>
  <c r="M52" i="1" s="1"/>
  <c r="M44" i="1"/>
  <c r="M47" i="1" s="1"/>
  <c r="M45" i="1"/>
  <c r="M28" i="1"/>
  <c r="C29" i="1" s="1"/>
  <c r="M29" i="1" s="1"/>
  <c r="C30" i="1" s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C38" i="1" s="1"/>
  <c r="M38" i="1" s="1"/>
  <c r="C39" i="1" s="1"/>
  <c r="M39" i="1" s="1"/>
  <c r="M40" i="1" s="1"/>
  <c r="M11" i="1" l="1"/>
  <c r="C12" i="1" l="1"/>
  <c r="M12" i="1" s="1"/>
  <c r="C13" i="1" s="1"/>
  <c r="M13" i="1" s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M23" i="1" s="1"/>
  <c r="M51" i="1" s="1"/>
</calcChain>
</file>

<file path=xl/sharedStrings.xml><?xml version="1.0" encoding="utf-8"?>
<sst xmlns="http://schemas.openxmlformats.org/spreadsheetml/2006/main" count="377" uniqueCount="145">
  <si>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</si>
  <si>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</si>
  <si>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</si>
  <si>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</si>
  <si>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</si>
  <si>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</si>
  <si>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</si>
  <si>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</si>
  <si>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</si>
  <si>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</si>
  <si>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</si>
  <si>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</si>
  <si>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</si>
  <si>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</si>
  <si>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</si>
  <si>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</si>
  <si>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</si>
  <si>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</si>
  <si>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</si>
  <si>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</si>
  <si>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</si>
  <si>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</si>
  <si>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</si>
  <si>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</si>
  <si>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</si>
  <si>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</si>
  <si>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</si>
  <si>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</si>
  <si>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</si>
  <si>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</si>
  <si>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</si>
  <si>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</si>
  <si>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</si>
  <si>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</si>
  <si>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</si>
  <si>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</si>
  <si>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</si>
  <si>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</si>
  <si>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</si>
  <si>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</si>
  <si>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</si>
  <si>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</si>
  <si>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</si>
  <si>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</si>
  <si>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</si>
  <si>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</si>
  <si>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</si>
  <si>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</si>
  <si>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</si>
  <si>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</si>
  <si>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</si>
  <si>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</si>
  <si>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</si>
  <si>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</si>
  <si>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</si>
  <si>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</si>
  <si>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</si>
  <si>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Содержание газовых сетей - 0,38 руб.</t>
  </si>
  <si>
    <t>Приказ ГЖИ № 2243-Л  от 30.11.21г.</t>
  </si>
  <si>
    <t xml:space="preserve">Содержание газовых сетей </t>
  </si>
  <si>
    <t>Управляющая компания ООО "УК "ЮгДомКомфорт" с  01.12.2021 г.</t>
  </si>
  <si>
    <t>Приказ ГЖИ № 2243-Л от 30.11.21г.</t>
  </si>
  <si>
    <t>Лицевой счет МКД по адресу: г. Таганрог, ул.  Ждановская, д. 54</t>
  </si>
  <si>
    <t>Протокол №1 от 20 сентября 2021г.</t>
  </si>
  <si>
    <t>S жилых помещений - 312,20 м²</t>
  </si>
  <si>
    <t>Тариф -5,88 руб.</t>
  </si>
  <si>
    <t>Содержание общего имущества МКД -2,00 руб.</t>
  </si>
  <si>
    <t>Ремонт общего имущества МКД - 2,00 руб.</t>
  </si>
  <si>
    <t>Управление многоквартирным домом - 1,50 руб.</t>
  </si>
  <si>
    <t>на доме № 54 по ул. Ждановская</t>
  </si>
  <si>
    <t>дома по адресу: Ростовская область, г. Таганрог, ул.Ждановская, д. 54</t>
  </si>
  <si>
    <t>Должники на 01.01.2022г.</t>
  </si>
  <si>
    <t>Баланс дома на 01.01.2022г.</t>
  </si>
  <si>
    <t xml:space="preserve">Остаток по статье "Содержание общего имущества МКД" на конец периода </t>
  </si>
  <si>
    <t>Начисленно средств за 2022г.</t>
  </si>
  <si>
    <t>Оплачено средств за 2022г.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</si>
  <si>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</si>
  <si>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</si>
  <si>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</si>
  <si>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</si>
  <si>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</si>
  <si>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</si>
  <si>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</si>
  <si>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</si>
  <si>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</si>
  <si>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</si>
  <si>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</si>
  <si>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за период с 01.01.2022г. по 31.12.2022г.</t>
  </si>
  <si>
    <t>Январь 2022г.</t>
  </si>
  <si>
    <t>ИТОГО январь 2022г.</t>
  </si>
  <si>
    <t>Февраль 2022г.</t>
  </si>
  <si>
    <t>ИТОГО февраль 2022г.</t>
  </si>
  <si>
    <t>Март 2022г.</t>
  </si>
  <si>
    <t>ИТОГО март 2022г.</t>
  </si>
  <si>
    <t>Апрель 2022г.</t>
  </si>
  <si>
    <t>ИТОГО апрель 2022г.</t>
  </si>
  <si>
    <t>Май 2022г.</t>
  </si>
  <si>
    <t>ИТОГО май 2022г.</t>
  </si>
  <si>
    <t>Июнь 2022г.</t>
  </si>
  <si>
    <t>ИТОГО июнь 2022г.</t>
  </si>
  <si>
    <t>Июль 2022г.</t>
  </si>
  <si>
    <t>ИТОГО июль 2022г.</t>
  </si>
  <si>
    <t>Август 2022г.</t>
  </si>
  <si>
    <t>ИТОГО август 2022г.</t>
  </si>
  <si>
    <t>Сентябрь 2022г.</t>
  </si>
  <si>
    <t>ИТОГО сентябрьь 2022г.</t>
  </si>
  <si>
    <t>Октябрь 2022г.</t>
  </si>
  <si>
    <t>ИТОГО октябрь 2021г.</t>
  </si>
  <si>
    <t>Ноябрь 2022г.</t>
  </si>
  <si>
    <t>ИТОГО ноябрь 2022г.</t>
  </si>
  <si>
    <t>Декабрь 2022г.</t>
  </si>
  <si>
    <t>ИТОГО декабрь 2022г.</t>
  </si>
  <si>
    <t xml:space="preserve">ИТОГО за 2022г. </t>
  </si>
  <si>
    <t>31.01.2022г.</t>
  </si>
  <si>
    <t>28.02.2022г.</t>
  </si>
  <si>
    <t>31.03.2022г.</t>
  </si>
  <si>
    <t>30.04.2022г.</t>
  </si>
  <si>
    <t>31.05.2022г.</t>
  </si>
  <si>
    <t>Проверка вентканалов и дымоходов</t>
  </si>
  <si>
    <t>усл.</t>
  </si>
  <si>
    <t>Покос на придомовой территории</t>
  </si>
  <si>
    <t>Установка  таблички</t>
  </si>
  <si>
    <t>30.06.2022г.</t>
  </si>
  <si>
    <t>31.07.2022г.</t>
  </si>
  <si>
    <t>31.08.2022г.</t>
  </si>
  <si>
    <t>Гидравлические испытания системы ЦО</t>
  </si>
  <si>
    <t>Обследование системы ЦК под полом</t>
  </si>
  <si>
    <t>сентябрь 2022г.</t>
  </si>
  <si>
    <t>ИТОГО сентябрь 2022г.</t>
  </si>
  <si>
    <t xml:space="preserve">Прочистка канализации </t>
  </si>
  <si>
    <t>Замена задвижки</t>
  </si>
  <si>
    <t>октябрь 2022г.</t>
  </si>
  <si>
    <t>ИТОГО октябрь 2022г.</t>
  </si>
  <si>
    <t>Промывка, шайбировка, заполнение системы</t>
  </si>
  <si>
    <t>30.09.2022г.</t>
  </si>
  <si>
    <t>31.10.2022г.</t>
  </si>
  <si>
    <t>Запуск отопления</t>
  </si>
  <si>
    <t>Развоздушивание системы ЦО</t>
  </si>
  <si>
    <t>30.11.2022г.</t>
  </si>
  <si>
    <t>Задолженность на 31.12.2022г.</t>
  </si>
  <si>
    <t>с 01.01.2022г. по 31.12.2022г.</t>
  </si>
  <si>
    <t>Информация за 2022г.</t>
  </si>
  <si>
    <t>ОТЧЕТ ООО "Управляющая компания "ЮгДомКомфорт" за 2022г. перед собственниками</t>
  </si>
  <si>
    <t>31.12.2022г.</t>
  </si>
  <si>
    <t>ТО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</si>
</sst>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0" fontId="8" fillId="0" borderId="3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2" fontId="0" fillId="0" borderId="0" xfId="0" applyNumberFormat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2" fontId="3" fillId="0" borderId="4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4" fontId="3" fillId="0" borderId="1" xfId="0" applyNumberFormat="1" applyFont="1" applyBorder="1"/>
    <xf numFmtId="0" fontId="3" fillId="0" borderId="3" xfId="0" applyFont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0" fontId="3" fillId="2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4" fontId="3" fillId="0" borderId="4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0" borderId="1" xfId="0" applyNumberFormat="1" applyFont="1" applyBorder="1"/>
    <xf numFmtId="2" fontId="8" fillId="0" borderId="4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3" xfId="0" applyNumberFormat="1" applyFont="1" applyBorder="1"/>
    <xf numFmtId="2" fontId="8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56"/>
  <sheetViews>
    <sheetView showRuler="0" topLeftCell="A46" zoomScaleNormal="100" workbookViewId="0">
      <selection activeCell="A55" sqref="A55:M57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5" t="s">
        <v>62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x14ac:dyDescent="0.3">
      <c r="A2" s="48" t="s">
        <v>64</v>
      </c>
      <c r="B2" s="49"/>
      <c r="C2" s="49"/>
      <c r="D2" s="57"/>
      <c r="E2" s="48" t="s">
        <v>63</v>
      </c>
      <c r="F2" s="49"/>
      <c r="G2" s="49"/>
      <c r="H2" s="49"/>
      <c r="I2" s="57"/>
      <c r="J2" s="48" t="s">
        <v>58</v>
      </c>
      <c r="K2" s="49"/>
      <c r="L2" s="49"/>
      <c r="M2" s="57"/>
    </row>
    <row r="3" spans="1:13" x14ac:dyDescent="0.3">
      <c r="A3" s="48" t="s">
        <v>65</v>
      </c>
      <c r="B3" s="57"/>
      <c r="C3" s="48" t="s">
        <v>66</v>
      </c>
      <c r="D3" s="49"/>
      <c r="E3" s="49"/>
      <c r="F3" s="49"/>
      <c r="G3" s="49"/>
      <c r="H3" s="57"/>
      <c r="I3" s="48" t="s">
        <v>67</v>
      </c>
      <c r="J3" s="49"/>
      <c r="K3" s="49"/>
      <c r="L3" s="49"/>
      <c r="M3" s="57"/>
    </row>
    <row r="4" spans="1:13" x14ac:dyDescent="0.3">
      <c r="A4" s="48" t="s">
        <v>68</v>
      </c>
      <c r="B4" s="49"/>
      <c r="C4" s="49"/>
      <c r="D4" s="49"/>
      <c r="E4" s="49"/>
      <c r="F4" s="49"/>
      <c r="G4" s="57"/>
      <c r="H4" s="48" t="s">
        <v>57</v>
      </c>
      <c r="I4" s="49"/>
      <c r="J4" s="49"/>
      <c r="K4" s="49"/>
      <c r="L4" s="49"/>
      <c r="M4" s="57"/>
    </row>
    <row r="5" spans="1:13" x14ac:dyDescent="0.3">
      <c r="A5" s="48" t="s">
        <v>71</v>
      </c>
      <c r="B5" s="49"/>
      <c r="C5" s="49"/>
      <c r="D5" s="57"/>
      <c r="E5" s="46">
        <v>1977.34</v>
      </c>
      <c r="F5" s="47"/>
      <c r="G5" s="48" t="s">
        <v>74</v>
      </c>
      <c r="H5" s="49"/>
      <c r="I5" s="49"/>
      <c r="J5" s="49"/>
      <c r="K5" s="57"/>
      <c r="L5" s="46">
        <f>E23+E40</f>
        <v>16405.18</v>
      </c>
      <c r="M5" s="47"/>
    </row>
    <row r="6" spans="1:13" x14ac:dyDescent="0.3">
      <c r="A6" s="48" t="s">
        <v>72</v>
      </c>
      <c r="B6" s="49"/>
      <c r="C6" s="49"/>
      <c r="D6" s="57"/>
      <c r="E6" s="46">
        <v>-436.78</v>
      </c>
      <c r="F6" s="47"/>
      <c r="G6" s="48" t="s">
        <v>75</v>
      </c>
      <c r="H6" s="49"/>
      <c r="I6" s="49"/>
      <c r="J6" s="49"/>
      <c r="K6" s="57"/>
      <c r="L6" s="46">
        <f>G23+G40</f>
        <v>14741.59</v>
      </c>
      <c r="M6" s="57"/>
    </row>
    <row r="7" spans="1:13" x14ac:dyDescent="0.3">
      <c r="A7" s="87" t="s">
        <v>141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3">
      <c r="A8" s="75" t="s">
        <v>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14.25" customHeight="1" x14ac:dyDescent="0.3">
      <c r="A9" s="48" t="s">
        <v>55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6">
        <v>-527.38</v>
      </c>
      <c r="M9" s="47"/>
    </row>
    <row r="10" spans="1:13" ht="54.75" customHeight="1" x14ac:dyDescent="0.3">
      <c r="A10" s="78" t="s">
        <v>1</v>
      </c>
      <c r="B10" s="78"/>
      <c r="C10" s="79" t="s">
        <v>6</v>
      </c>
      <c r="D10" s="78"/>
      <c r="E10" s="79" t="s">
        <v>2</v>
      </c>
      <c r="F10" s="78"/>
      <c r="G10" s="79" t="s">
        <v>3</v>
      </c>
      <c r="H10" s="79"/>
      <c r="I10" s="80" t="s">
        <v>4</v>
      </c>
      <c r="J10" s="80"/>
      <c r="K10" s="81" t="s">
        <v>5</v>
      </c>
      <c r="L10" s="82"/>
      <c r="M10" s="2" t="s">
        <v>8</v>
      </c>
    </row>
    <row r="11" spans="1:13" x14ac:dyDescent="0.3">
      <c r="A11" s="50" t="s">
        <v>76</v>
      </c>
      <c r="B11" s="50"/>
      <c r="C11" s="53">
        <v>533.79999999999995</v>
      </c>
      <c r="D11" s="50"/>
      <c r="E11" s="53">
        <v>624.4</v>
      </c>
      <c r="F11" s="53"/>
      <c r="G11" s="53">
        <v>398</v>
      </c>
      <c r="H11" s="53"/>
      <c r="I11" s="103">
        <f>'СОДЕРЖАНИЕ ЖИЛЬЯ'!I14</f>
        <v>674.84726999999998</v>
      </c>
      <c r="J11" s="50"/>
      <c r="K11" s="53">
        <f>G11-I11</f>
        <v>-276.84726999999998</v>
      </c>
      <c r="L11" s="50"/>
      <c r="M11" s="3">
        <f>C11+E11-G11</f>
        <v>760.19999999999982</v>
      </c>
    </row>
    <row r="12" spans="1:13" x14ac:dyDescent="0.3">
      <c r="A12" s="50" t="s">
        <v>77</v>
      </c>
      <c r="B12" s="50"/>
      <c r="C12" s="46">
        <f>M11</f>
        <v>760.19999999999982</v>
      </c>
      <c r="D12" s="47"/>
      <c r="E12" s="46">
        <v>624.4</v>
      </c>
      <c r="F12" s="47"/>
      <c r="G12" s="46">
        <v>488.6</v>
      </c>
      <c r="H12" s="47"/>
      <c r="I12" s="56">
        <f>'СОДЕРЖАНИЕ ЖИЛЬЯ'!I19</f>
        <v>679.88127000000009</v>
      </c>
      <c r="J12" s="57"/>
      <c r="K12" s="53">
        <f t="shared" ref="K12:K22" si="0">G12-I12</f>
        <v>-191.28127000000006</v>
      </c>
      <c r="L12" s="50"/>
      <c r="M12" s="3">
        <f>C12+E12-G12</f>
        <v>895.99999999999989</v>
      </c>
    </row>
    <row r="13" spans="1:13" x14ac:dyDescent="0.3">
      <c r="A13" s="50" t="s">
        <v>78</v>
      </c>
      <c r="B13" s="50"/>
      <c r="C13" s="46">
        <f t="shared" ref="C13:C22" si="1">M12</f>
        <v>895.99999999999989</v>
      </c>
      <c r="D13" s="47"/>
      <c r="E13" s="46">
        <v>624.4</v>
      </c>
      <c r="F13" s="47"/>
      <c r="G13" s="46">
        <v>579</v>
      </c>
      <c r="H13" s="47"/>
      <c r="I13" s="56">
        <f>'СОДЕРЖАНИЕ ЖИЛЬЯ'!I24</f>
        <v>684.90417000000002</v>
      </c>
      <c r="J13" s="57"/>
      <c r="K13" s="53">
        <f t="shared" si="0"/>
        <v>-105.90417000000002</v>
      </c>
      <c r="L13" s="50"/>
      <c r="M13" s="3">
        <f t="shared" ref="M13:M22" si="2">C13+E13-G13</f>
        <v>941.39999999999986</v>
      </c>
    </row>
    <row r="14" spans="1:13" x14ac:dyDescent="0.3">
      <c r="A14" s="50" t="s">
        <v>79</v>
      </c>
      <c r="B14" s="50"/>
      <c r="C14" s="46">
        <f t="shared" si="1"/>
        <v>941.39999999999986</v>
      </c>
      <c r="D14" s="47"/>
      <c r="E14" s="46">
        <v>624.4</v>
      </c>
      <c r="F14" s="47"/>
      <c r="G14" s="46">
        <v>398.2</v>
      </c>
      <c r="H14" s="47"/>
      <c r="I14" s="56">
        <f>'СОДЕРЖАНИЕ ЖИЛЬЯ'!I29</f>
        <v>674.85837000000004</v>
      </c>
      <c r="J14" s="57"/>
      <c r="K14" s="53">
        <f t="shared" si="0"/>
        <v>-276.65837000000005</v>
      </c>
      <c r="L14" s="50"/>
      <c r="M14" s="3">
        <f t="shared" si="2"/>
        <v>1167.5999999999997</v>
      </c>
    </row>
    <row r="15" spans="1:13" x14ac:dyDescent="0.3">
      <c r="A15" s="50" t="s">
        <v>80</v>
      </c>
      <c r="B15" s="50"/>
      <c r="C15" s="46">
        <f t="shared" si="1"/>
        <v>1167.5999999999997</v>
      </c>
      <c r="D15" s="47"/>
      <c r="E15" s="46">
        <v>624.4</v>
      </c>
      <c r="F15" s="47"/>
      <c r="G15" s="46">
        <v>488.6</v>
      </c>
      <c r="H15" s="47"/>
      <c r="I15" s="56">
        <f>'СОДЕРЖАНИЕ ЖИЛЬЯ'!I37</f>
        <v>6229.8812699999999</v>
      </c>
      <c r="J15" s="57"/>
      <c r="K15" s="53">
        <f t="shared" si="0"/>
        <v>-5741.2812699999995</v>
      </c>
      <c r="L15" s="50"/>
      <c r="M15" s="3">
        <f t="shared" si="2"/>
        <v>1303.3999999999996</v>
      </c>
    </row>
    <row r="16" spans="1:13" x14ac:dyDescent="0.3">
      <c r="A16" s="50" t="s">
        <v>81</v>
      </c>
      <c r="B16" s="50"/>
      <c r="C16" s="46">
        <f t="shared" si="1"/>
        <v>1303.3999999999996</v>
      </c>
      <c r="D16" s="47"/>
      <c r="E16" s="46">
        <v>624.4</v>
      </c>
      <c r="F16" s="47"/>
      <c r="G16" s="46">
        <v>452.6</v>
      </c>
      <c r="H16" s="47"/>
      <c r="I16" s="56">
        <f>'СОДЕРЖАНИЕ ЖИЛЬЯ'!I42</f>
        <v>676.80534</v>
      </c>
      <c r="J16" s="57"/>
      <c r="K16" s="53">
        <f t="shared" si="0"/>
        <v>-224.20533999999998</v>
      </c>
      <c r="L16" s="50"/>
      <c r="M16" s="3">
        <f t="shared" si="2"/>
        <v>1475.1999999999998</v>
      </c>
    </row>
    <row r="17" spans="1:13" x14ac:dyDescent="0.3">
      <c r="A17" s="50" t="s">
        <v>82</v>
      </c>
      <c r="B17" s="50"/>
      <c r="C17" s="46">
        <f t="shared" si="1"/>
        <v>1475.1999999999998</v>
      </c>
      <c r="D17" s="47"/>
      <c r="E17" s="46">
        <v>624.4</v>
      </c>
      <c r="F17" s="47"/>
      <c r="G17" s="46">
        <v>1245.2</v>
      </c>
      <c r="H17" s="47"/>
      <c r="I17" s="56">
        <f>'СОДЕРЖАНИЕ ЖИЛЬЯ'!I47</f>
        <v>720.38118000000009</v>
      </c>
      <c r="J17" s="57"/>
      <c r="K17" s="53">
        <f t="shared" si="0"/>
        <v>524.81881999999996</v>
      </c>
      <c r="L17" s="50"/>
      <c r="M17" s="3">
        <f t="shared" si="2"/>
        <v>854.39999999999986</v>
      </c>
    </row>
    <row r="18" spans="1:13" x14ac:dyDescent="0.3">
      <c r="A18" s="50" t="s">
        <v>83</v>
      </c>
      <c r="B18" s="50"/>
      <c r="C18" s="46">
        <f t="shared" si="1"/>
        <v>854.39999999999986</v>
      </c>
      <c r="D18" s="47"/>
      <c r="E18" s="46">
        <v>624.4</v>
      </c>
      <c r="F18" s="47"/>
      <c r="G18" s="46">
        <v>565.70000000000005</v>
      </c>
      <c r="H18" s="47"/>
      <c r="I18" s="56">
        <f>'СОДЕРЖАНИЕ ЖИЛЬЯ'!I54</f>
        <v>12182.784880000001</v>
      </c>
      <c r="J18" s="57"/>
      <c r="K18" s="53">
        <f t="shared" si="0"/>
        <v>-11617.08488</v>
      </c>
      <c r="L18" s="50"/>
      <c r="M18" s="3">
        <f t="shared" si="2"/>
        <v>913.09999999999968</v>
      </c>
    </row>
    <row r="19" spans="1:13" x14ac:dyDescent="0.3">
      <c r="A19" s="50" t="s">
        <v>84</v>
      </c>
      <c r="B19" s="50"/>
      <c r="C19" s="46">
        <f t="shared" si="1"/>
        <v>913.09999999999968</v>
      </c>
      <c r="D19" s="47"/>
      <c r="E19" s="46">
        <v>624.4</v>
      </c>
      <c r="F19" s="47"/>
      <c r="G19" s="46">
        <v>656.2</v>
      </c>
      <c r="H19" s="47"/>
      <c r="I19" s="56">
        <f>'СОДЕРЖАНИЕ ЖИЛЬЯ'!I59</f>
        <v>687.88713000000007</v>
      </c>
      <c r="J19" s="57"/>
      <c r="K19" s="53">
        <f t="shared" si="0"/>
        <v>-31.687130000000025</v>
      </c>
      <c r="L19" s="50"/>
      <c r="M19" s="3">
        <f t="shared" si="2"/>
        <v>881.2999999999995</v>
      </c>
    </row>
    <row r="20" spans="1:13" x14ac:dyDescent="0.3">
      <c r="A20" s="50" t="s">
        <v>85</v>
      </c>
      <c r="B20" s="50"/>
      <c r="C20" s="46">
        <f t="shared" si="1"/>
        <v>881.2999999999995</v>
      </c>
      <c r="D20" s="47"/>
      <c r="E20" s="46">
        <v>1224.99</v>
      </c>
      <c r="F20" s="47"/>
      <c r="G20" s="46">
        <v>610.89</v>
      </c>
      <c r="H20" s="47"/>
      <c r="I20" s="56">
        <f>'СОДЕРЖАНИЕ ЖИЛЬЯ'!I66</f>
        <v>4112.2875899999999</v>
      </c>
      <c r="J20" s="57"/>
      <c r="K20" s="53">
        <f t="shared" si="0"/>
        <v>-3501.39759</v>
      </c>
      <c r="L20" s="50"/>
      <c r="M20" s="3">
        <f t="shared" si="2"/>
        <v>1495.3999999999996</v>
      </c>
    </row>
    <row r="21" spans="1:13" x14ac:dyDescent="0.3">
      <c r="A21" s="50" t="s">
        <v>86</v>
      </c>
      <c r="B21" s="50"/>
      <c r="C21" s="46">
        <f t="shared" si="1"/>
        <v>1495.3999999999996</v>
      </c>
      <c r="D21" s="47"/>
      <c r="E21" s="46">
        <v>679</v>
      </c>
      <c r="F21" s="47"/>
      <c r="G21" s="46">
        <v>877.3</v>
      </c>
      <c r="H21" s="47"/>
      <c r="I21" s="56">
        <f>'СОДЕРЖАНИЕ ЖИЛЬЯ'!I71</f>
        <v>701.46090000000004</v>
      </c>
      <c r="J21" s="57"/>
      <c r="K21" s="53">
        <f t="shared" si="0"/>
        <v>175.83909999999992</v>
      </c>
      <c r="L21" s="50"/>
      <c r="M21" s="3">
        <f t="shared" si="2"/>
        <v>1297.0999999999997</v>
      </c>
    </row>
    <row r="22" spans="1:13" x14ac:dyDescent="0.3">
      <c r="A22" s="50" t="s">
        <v>7</v>
      </c>
      <c r="B22" s="50"/>
      <c r="C22" s="46">
        <f t="shared" si="1"/>
        <v>1297.0999999999997</v>
      </c>
      <c r="D22" s="47"/>
      <c r="E22" s="46">
        <v>679</v>
      </c>
      <c r="F22" s="47"/>
      <c r="G22" s="46">
        <v>610.5</v>
      </c>
      <c r="H22" s="47"/>
      <c r="I22" s="56">
        <f>'СОДЕРЖАНИЕ ЖИЛЬЯ'!I77</f>
        <v>3088.4878199999998</v>
      </c>
      <c r="J22" s="57"/>
      <c r="K22" s="53">
        <f t="shared" si="0"/>
        <v>-2477.9878199999998</v>
      </c>
      <c r="L22" s="50"/>
      <c r="M22" s="3">
        <f t="shared" si="2"/>
        <v>1365.5999999999997</v>
      </c>
    </row>
    <row r="23" spans="1:13" x14ac:dyDescent="0.3">
      <c r="A23" s="55" t="s">
        <v>9</v>
      </c>
      <c r="B23" s="55"/>
      <c r="C23" s="58"/>
      <c r="D23" s="59"/>
      <c r="E23" s="54">
        <f>SUM(E11:E22)</f>
        <v>8202.59</v>
      </c>
      <c r="F23" s="55"/>
      <c r="G23" s="54">
        <f>SUM(G11:G22)</f>
        <v>7370.79</v>
      </c>
      <c r="H23" s="54"/>
      <c r="I23" s="54">
        <f>SUM(I11:I22)</f>
        <v>31114.467189999999</v>
      </c>
      <c r="J23" s="54"/>
      <c r="K23" s="54">
        <f>SUM(K11:K22)</f>
        <v>-23743.677189999995</v>
      </c>
      <c r="L23" s="55"/>
      <c r="M23" s="4">
        <f>M22</f>
        <v>1365.5999999999997</v>
      </c>
    </row>
    <row r="24" spans="1:13" x14ac:dyDescent="0.3">
      <c r="A24" s="48" t="s">
        <v>73</v>
      </c>
      <c r="B24" s="49"/>
      <c r="C24" s="49"/>
      <c r="D24" s="49"/>
      <c r="E24" s="49"/>
      <c r="F24" s="49"/>
      <c r="G24" s="49"/>
      <c r="H24" s="49"/>
      <c r="I24" s="49"/>
      <c r="J24" s="49"/>
      <c r="K24" s="53">
        <f>L9+K23</f>
        <v>-24271.057189999996</v>
      </c>
      <c r="L24" s="53"/>
      <c r="M24" s="41"/>
    </row>
    <row r="25" spans="1:13" x14ac:dyDescent="0.3">
      <c r="A25" s="75" t="s">
        <v>10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13" x14ac:dyDescent="0.3">
      <c r="A26" s="48" t="s">
        <v>56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6">
        <v>90.6</v>
      </c>
      <c r="M26" s="47"/>
    </row>
    <row r="27" spans="1:13" ht="53.25" customHeight="1" x14ac:dyDescent="0.3">
      <c r="A27" s="78" t="s">
        <v>1</v>
      </c>
      <c r="B27" s="78"/>
      <c r="C27" s="79" t="s">
        <v>6</v>
      </c>
      <c r="D27" s="78"/>
      <c r="E27" s="79" t="s">
        <v>2</v>
      </c>
      <c r="F27" s="78"/>
      <c r="G27" s="79" t="s">
        <v>3</v>
      </c>
      <c r="H27" s="79"/>
      <c r="I27" s="80" t="s">
        <v>4</v>
      </c>
      <c r="J27" s="80"/>
      <c r="K27" s="81" t="s">
        <v>5</v>
      </c>
      <c r="L27" s="82"/>
      <c r="M27" s="2" t="s">
        <v>8</v>
      </c>
    </row>
    <row r="28" spans="1:13" x14ac:dyDescent="0.3">
      <c r="A28" s="50" t="s">
        <v>76</v>
      </c>
      <c r="B28" s="50"/>
      <c r="C28" s="53">
        <v>533.79999999999995</v>
      </c>
      <c r="D28" s="50"/>
      <c r="E28" s="53">
        <v>624.4</v>
      </c>
      <c r="F28" s="53"/>
      <c r="G28" s="53">
        <v>398</v>
      </c>
      <c r="H28" s="53"/>
      <c r="I28" s="53">
        <v>0</v>
      </c>
      <c r="J28" s="53"/>
      <c r="K28" s="53">
        <f>G28-I28</f>
        <v>398</v>
      </c>
      <c r="L28" s="50"/>
      <c r="M28" s="3">
        <f>C28+E28-G28</f>
        <v>760.19999999999982</v>
      </c>
    </row>
    <row r="29" spans="1:13" x14ac:dyDescent="0.3">
      <c r="A29" s="50" t="s">
        <v>77</v>
      </c>
      <c r="B29" s="50"/>
      <c r="C29" s="46">
        <f>M28</f>
        <v>760.19999999999982</v>
      </c>
      <c r="D29" s="47"/>
      <c r="E29" s="46">
        <v>624.4</v>
      </c>
      <c r="F29" s="47"/>
      <c r="G29" s="46">
        <v>488.6</v>
      </c>
      <c r="H29" s="47"/>
      <c r="I29" s="53">
        <v>0</v>
      </c>
      <c r="J29" s="53"/>
      <c r="K29" s="53">
        <f t="shared" ref="K29:K39" si="3">G29-I29</f>
        <v>488.6</v>
      </c>
      <c r="L29" s="50"/>
      <c r="M29" s="3">
        <f t="shared" ref="M29:M39" si="4">C29+E29-G29</f>
        <v>895.99999999999989</v>
      </c>
    </row>
    <row r="30" spans="1:13" x14ac:dyDescent="0.3">
      <c r="A30" s="50" t="s">
        <v>78</v>
      </c>
      <c r="B30" s="50"/>
      <c r="C30" s="46">
        <f t="shared" ref="C30:C39" si="5">M29</f>
        <v>895.99999999999989</v>
      </c>
      <c r="D30" s="47"/>
      <c r="E30" s="46">
        <v>624.4</v>
      </c>
      <c r="F30" s="47"/>
      <c r="G30" s="46">
        <v>579</v>
      </c>
      <c r="H30" s="47"/>
      <c r="I30" s="53">
        <v>0</v>
      </c>
      <c r="J30" s="53"/>
      <c r="K30" s="53">
        <f t="shared" si="3"/>
        <v>579</v>
      </c>
      <c r="L30" s="50"/>
      <c r="M30" s="3">
        <f t="shared" si="4"/>
        <v>941.39999999999986</v>
      </c>
    </row>
    <row r="31" spans="1:13" x14ac:dyDescent="0.3">
      <c r="A31" s="50" t="s">
        <v>79</v>
      </c>
      <c r="B31" s="50"/>
      <c r="C31" s="46">
        <f t="shared" si="5"/>
        <v>941.39999999999986</v>
      </c>
      <c r="D31" s="47"/>
      <c r="E31" s="46">
        <v>624.4</v>
      </c>
      <c r="F31" s="47"/>
      <c r="G31" s="46">
        <v>398.2</v>
      </c>
      <c r="H31" s="47"/>
      <c r="I31" s="53">
        <v>0</v>
      </c>
      <c r="J31" s="53"/>
      <c r="K31" s="53">
        <f t="shared" si="3"/>
        <v>398.2</v>
      </c>
      <c r="L31" s="50"/>
      <c r="M31" s="3">
        <f t="shared" si="4"/>
        <v>1167.5999999999997</v>
      </c>
    </row>
    <row r="32" spans="1:13" x14ac:dyDescent="0.3">
      <c r="A32" s="50" t="s">
        <v>80</v>
      </c>
      <c r="B32" s="50"/>
      <c r="C32" s="46">
        <f t="shared" si="5"/>
        <v>1167.5999999999997</v>
      </c>
      <c r="D32" s="47"/>
      <c r="E32" s="46">
        <v>624.4</v>
      </c>
      <c r="F32" s="47"/>
      <c r="G32" s="46">
        <v>488.6</v>
      </c>
      <c r="H32" s="47"/>
      <c r="I32" s="53">
        <v>0</v>
      </c>
      <c r="J32" s="53"/>
      <c r="K32" s="53">
        <f t="shared" si="3"/>
        <v>488.6</v>
      </c>
      <c r="L32" s="50"/>
      <c r="M32" s="3">
        <f t="shared" si="4"/>
        <v>1303.3999999999996</v>
      </c>
    </row>
    <row r="33" spans="1:16" x14ac:dyDescent="0.3">
      <c r="A33" s="50" t="s">
        <v>81</v>
      </c>
      <c r="B33" s="50"/>
      <c r="C33" s="46">
        <f t="shared" si="5"/>
        <v>1303.3999999999996</v>
      </c>
      <c r="D33" s="47"/>
      <c r="E33" s="46">
        <v>624.4</v>
      </c>
      <c r="F33" s="47"/>
      <c r="G33" s="46">
        <v>452.6</v>
      </c>
      <c r="H33" s="47"/>
      <c r="I33" s="53">
        <v>0</v>
      </c>
      <c r="J33" s="53"/>
      <c r="K33" s="53">
        <f t="shared" si="3"/>
        <v>452.6</v>
      </c>
      <c r="L33" s="50"/>
      <c r="M33" s="3">
        <f t="shared" si="4"/>
        <v>1475.1999999999998</v>
      </c>
    </row>
    <row r="34" spans="1:16" x14ac:dyDescent="0.3">
      <c r="A34" s="50" t="s">
        <v>82</v>
      </c>
      <c r="B34" s="50"/>
      <c r="C34" s="46">
        <f t="shared" si="5"/>
        <v>1475.1999999999998</v>
      </c>
      <c r="D34" s="47"/>
      <c r="E34" s="46">
        <v>624.4</v>
      </c>
      <c r="F34" s="47"/>
      <c r="G34" s="46">
        <v>1245.2</v>
      </c>
      <c r="H34" s="47"/>
      <c r="I34" s="53">
        <v>0</v>
      </c>
      <c r="J34" s="53"/>
      <c r="K34" s="53">
        <f t="shared" si="3"/>
        <v>1245.2</v>
      </c>
      <c r="L34" s="50"/>
      <c r="M34" s="3">
        <f t="shared" si="4"/>
        <v>854.39999999999986</v>
      </c>
    </row>
    <row r="35" spans="1:16" x14ac:dyDescent="0.3">
      <c r="A35" s="50" t="s">
        <v>83</v>
      </c>
      <c r="B35" s="50"/>
      <c r="C35" s="46">
        <f t="shared" si="5"/>
        <v>854.39999999999986</v>
      </c>
      <c r="D35" s="47"/>
      <c r="E35" s="46">
        <v>624.4</v>
      </c>
      <c r="F35" s="47"/>
      <c r="G35" s="46">
        <v>565.71</v>
      </c>
      <c r="H35" s="47"/>
      <c r="I35" s="53">
        <v>0</v>
      </c>
      <c r="J35" s="53"/>
      <c r="K35" s="53">
        <f t="shared" si="3"/>
        <v>565.71</v>
      </c>
      <c r="L35" s="50"/>
      <c r="M35" s="3">
        <f t="shared" si="4"/>
        <v>913.08999999999969</v>
      </c>
    </row>
    <row r="36" spans="1:16" x14ac:dyDescent="0.3">
      <c r="A36" s="50" t="s">
        <v>84</v>
      </c>
      <c r="B36" s="50"/>
      <c r="C36" s="46">
        <f t="shared" si="5"/>
        <v>913.08999999999969</v>
      </c>
      <c r="D36" s="47"/>
      <c r="E36" s="46">
        <v>624.4</v>
      </c>
      <c r="F36" s="47"/>
      <c r="G36" s="46">
        <v>656.2</v>
      </c>
      <c r="H36" s="47"/>
      <c r="I36" s="53">
        <f>'РЕМОНТ ЖИЛЬЯ'!I13</f>
        <v>6000</v>
      </c>
      <c r="J36" s="53"/>
      <c r="K36" s="53">
        <f t="shared" si="3"/>
        <v>-5343.8</v>
      </c>
      <c r="L36" s="50"/>
      <c r="M36" s="3">
        <f t="shared" si="4"/>
        <v>881.28999999999974</v>
      </c>
    </row>
    <row r="37" spans="1:16" x14ac:dyDescent="0.3">
      <c r="A37" s="50" t="s">
        <v>85</v>
      </c>
      <c r="B37" s="50"/>
      <c r="C37" s="46">
        <f t="shared" si="5"/>
        <v>881.28999999999974</v>
      </c>
      <c r="D37" s="47"/>
      <c r="E37" s="46">
        <v>1224.99</v>
      </c>
      <c r="F37" s="47"/>
      <c r="G37" s="46">
        <v>610.89</v>
      </c>
      <c r="H37" s="47"/>
      <c r="I37" s="53">
        <f>'РЕМОНТ ЖИЛЬЯ'!I18</f>
        <v>3000</v>
      </c>
      <c r="J37" s="53"/>
      <c r="K37" s="53">
        <f t="shared" si="3"/>
        <v>-2389.11</v>
      </c>
      <c r="L37" s="50"/>
      <c r="M37" s="3">
        <v>1495.4</v>
      </c>
    </row>
    <row r="38" spans="1:16" x14ac:dyDescent="0.3">
      <c r="A38" s="50" t="s">
        <v>86</v>
      </c>
      <c r="B38" s="50"/>
      <c r="C38" s="46">
        <f t="shared" si="5"/>
        <v>1495.4</v>
      </c>
      <c r="D38" s="47"/>
      <c r="E38" s="46">
        <v>679</v>
      </c>
      <c r="F38" s="47"/>
      <c r="G38" s="46">
        <v>877.3</v>
      </c>
      <c r="H38" s="47"/>
      <c r="I38" s="53">
        <v>0</v>
      </c>
      <c r="J38" s="53"/>
      <c r="K38" s="53">
        <f t="shared" si="3"/>
        <v>877.3</v>
      </c>
      <c r="L38" s="50"/>
      <c r="M38" s="3">
        <f t="shared" si="4"/>
        <v>1297.1000000000001</v>
      </c>
    </row>
    <row r="39" spans="1:16" x14ac:dyDescent="0.3">
      <c r="A39" s="50" t="s">
        <v>7</v>
      </c>
      <c r="B39" s="50"/>
      <c r="C39" s="46">
        <f t="shared" si="5"/>
        <v>1297.1000000000001</v>
      </c>
      <c r="D39" s="47"/>
      <c r="E39" s="46">
        <v>679</v>
      </c>
      <c r="F39" s="47"/>
      <c r="G39" s="46">
        <v>610.5</v>
      </c>
      <c r="H39" s="47"/>
      <c r="I39" s="53">
        <v>0</v>
      </c>
      <c r="J39" s="53"/>
      <c r="K39" s="53">
        <f t="shared" si="3"/>
        <v>610.5</v>
      </c>
      <c r="L39" s="50"/>
      <c r="M39" s="3">
        <f t="shared" si="4"/>
        <v>1365.6000000000001</v>
      </c>
    </row>
    <row r="40" spans="1:16" x14ac:dyDescent="0.3">
      <c r="A40" s="55" t="s">
        <v>9</v>
      </c>
      <c r="B40" s="55"/>
      <c r="C40" s="58"/>
      <c r="D40" s="59"/>
      <c r="E40" s="54">
        <f>SUM(E28:E39)</f>
        <v>8202.59</v>
      </c>
      <c r="F40" s="55"/>
      <c r="G40" s="54">
        <f>SUM(G28:G39)</f>
        <v>7370.8</v>
      </c>
      <c r="H40" s="54"/>
      <c r="I40" s="54">
        <f>SUM(I28:I39)</f>
        <v>9000</v>
      </c>
      <c r="J40" s="54"/>
      <c r="K40" s="54">
        <f>SUM(K28:K39)</f>
        <v>-1629.2000000000007</v>
      </c>
      <c r="L40" s="54"/>
      <c r="M40" s="4">
        <f>M39</f>
        <v>1365.6000000000001</v>
      </c>
      <c r="O40" s="45"/>
    </row>
    <row r="41" spans="1:16" x14ac:dyDescent="0.3">
      <c r="A41" s="48" t="s">
        <v>73</v>
      </c>
      <c r="B41" s="49"/>
      <c r="C41" s="49"/>
      <c r="D41" s="49"/>
      <c r="E41" s="49"/>
      <c r="F41" s="49"/>
      <c r="G41" s="49"/>
      <c r="H41" s="49"/>
      <c r="I41" s="49"/>
      <c r="J41" s="49"/>
      <c r="K41" s="51">
        <f>L26+K40</f>
        <v>-1538.6000000000008</v>
      </c>
      <c r="L41" s="52"/>
      <c r="M41" s="4"/>
    </row>
    <row r="42" spans="1:16" x14ac:dyDescent="0.3">
      <c r="A42" s="85" t="s">
        <v>11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P42" s="45"/>
    </row>
    <row r="43" spans="1:16" ht="46.5" customHeight="1" x14ac:dyDescent="0.3">
      <c r="A43" s="87" t="s">
        <v>12</v>
      </c>
      <c r="B43" s="88"/>
      <c r="C43" s="88"/>
      <c r="D43" s="89"/>
      <c r="E43" s="68" t="s">
        <v>6</v>
      </c>
      <c r="F43" s="69"/>
      <c r="G43" s="69"/>
      <c r="H43" s="70"/>
      <c r="I43" s="79" t="s">
        <v>2</v>
      </c>
      <c r="J43" s="78"/>
      <c r="K43" s="79" t="s">
        <v>3</v>
      </c>
      <c r="L43" s="79"/>
      <c r="M43" s="2" t="s">
        <v>8</v>
      </c>
    </row>
    <row r="44" spans="1:16" ht="17.25" customHeight="1" x14ac:dyDescent="0.3">
      <c r="A44" s="60" t="s">
        <v>13</v>
      </c>
      <c r="B44" s="61"/>
      <c r="C44" s="61"/>
      <c r="D44" s="62"/>
      <c r="E44" s="71">
        <v>31.19</v>
      </c>
      <c r="F44" s="72"/>
      <c r="G44" s="72"/>
      <c r="H44" s="73"/>
      <c r="I44" s="93">
        <f>36.48+36.48+36.48+36.48+36.48+36.48+38.47+38.47+38.47+64.45+38.45+41.92</f>
        <v>479.10999999999996</v>
      </c>
      <c r="J44" s="94"/>
      <c r="K44" s="63">
        <v>399.22</v>
      </c>
      <c r="L44" s="64"/>
      <c r="M44" s="5">
        <f>I44-K44</f>
        <v>79.88999999999993</v>
      </c>
    </row>
    <row r="45" spans="1:16" x14ac:dyDescent="0.3">
      <c r="A45" s="48" t="s">
        <v>14</v>
      </c>
      <c r="B45" s="49"/>
      <c r="C45" s="49"/>
      <c r="D45" s="57"/>
      <c r="E45" s="46">
        <v>14.07</v>
      </c>
      <c r="F45" s="74"/>
      <c r="G45" s="74"/>
      <c r="H45" s="47"/>
      <c r="I45" s="48">
        <v>214.56</v>
      </c>
      <c r="J45" s="57"/>
      <c r="K45" s="48">
        <v>178.98</v>
      </c>
      <c r="L45" s="57"/>
      <c r="M45" s="5">
        <f t="shared" ref="M45:M46" si="6">I45-K45</f>
        <v>35.580000000000013</v>
      </c>
    </row>
    <row r="46" spans="1:16" x14ac:dyDescent="0.3">
      <c r="A46" s="48" t="s">
        <v>15</v>
      </c>
      <c r="B46" s="49"/>
      <c r="C46" s="49"/>
      <c r="D46" s="57"/>
      <c r="E46" s="46">
        <v>362.7</v>
      </c>
      <c r="F46" s="74"/>
      <c r="G46" s="74"/>
      <c r="H46" s="47"/>
      <c r="I46" s="48">
        <v>5050.09</v>
      </c>
      <c r="J46" s="57"/>
      <c r="K46" s="48">
        <v>4263.09</v>
      </c>
      <c r="L46" s="57"/>
      <c r="M46" s="5">
        <f t="shared" si="6"/>
        <v>787</v>
      </c>
    </row>
    <row r="47" spans="1:16" x14ac:dyDescent="0.3">
      <c r="A47" s="86"/>
      <c r="B47" s="102"/>
      <c r="C47" s="102"/>
      <c r="D47" s="66"/>
      <c r="E47" s="65"/>
      <c r="F47" s="95"/>
      <c r="G47" s="95"/>
      <c r="H47" s="96"/>
      <c r="I47" s="65">
        <f>SUM(I44:I46)</f>
        <v>5743.76</v>
      </c>
      <c r="J47" s="66"/>
      <c r="K47" s="86">
        <f>SUM(K44:K46)</f>
        <v>4841.29</v>
      </c>
      <c r="L47" s="66"/>
      <c r="M47" s="4">
        <f>SUM(M44:M46)</f>
        <v>902.46999999999991</v>
      </c>
    </row>
    <row r="48" spans="1:16" x14ac:dyDescent="0.3">
      <c r="A48" s="67" t="s">
        <v>16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7">
        <v>1024.27</v>
      </c>
    </row>
    <row r="49" spans="1:13" x14ac:dyDescent="0.3">
      <c r="A49" s="90" t="s">
        <v>59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2"/>
      <c r="M49" s="7">
        <v>259.47000000000003</v>
      </c>
    </row>
    <row r="50" spans="1:13" x14ac:dyDescent="0.3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9"/>
    </row>
    <row r="51" spans="1:13" ht="15.6" x14ac:dyDescent="0.3">
      <c r="A51" s="67" t="s">
        <v>139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9">
        <f>M23+M40+M47+M48+M49</f>
        <v>4917.41</v>
      </c>
    </row>
    <row r="52" spans="1:13" x14ac:dyDescent="0.3">
      <c r="A52" s="67" t="s">
        <v>17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8">
        <f>K24+K41</f>
        <v>-25809.657189999998</v>
      </c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83"/>
      <c r="B55" s="83"/>
      <c r="C55" s="83"/>
      <c r="D55" s="83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83"/>
      <c r="B56" s="83"/>
      <c r="C56" s="83"/>
      <c r="D56" s="83"/>
      <c r="K56" s="84"/>
      <c r="L56" s="84"/>
      <c r="M56" s="84"/>
    </row>
  </sheetData>
  <mergeCells count="225">
    <mergeCell ref="A45:D45"/>
    <mergeCell ref="A46:D46"/>
    <mergeCell ref="A47:D47"/>
    <mergeCell ref="E10:F10"/>
    <mergeCell ref="G10:H10"/>
    <mergeCell ref="L5:M5"/>
    <mergeCell ref="L6:M6"/>
    <mergeCell ref="A7:M7"/>
    <mergeCell ref="A8:M8"/>
    <mergeCell ref="G11:H11"/>
    <mergeCell ref="I11:J11"/>
    <mergeCell ref="K10:L10"/>
    <mergeCell ref="K11:L11"/>
    <mergeCell ref="A11:B11"/>
    <mergeCell ref="C11:D11"/>
    <mergeCell ref="E11:F11"/>
    <mergeCell ref="I10:J10"/>
    <mergeCell ref="L9:M9"/>
    <mergeCell ref="A9:K9"/>
    <mergeCell ref="A6:D6"/>
    <mergeCell ref="E6:F6"/>
    <mergeCell ref="G6:K6"/>
    <mergeCell ref="A5:D5"/>
    <mergeCell ref="E5:F5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G5:K5"/>
    <mergeCell ref="A10:B10"/>
    <mergeCell ref="C10:D10"/>
    <mergeCell ref="A55:D55"/>
    <mergeCell ref="A56:D56"/>
    <mergeCell ref="K56:M56"/>
    <mergeCell ref="K40:L40"/>
    <mergeCell ref="A42:M42"/>
    <mergeCell ref="A40:B40"/>
    <mergeCell ref="C40:D40"/>
    <mergeCell ref="E40:F40"/>
    <mergeCell ref="G40:H40"/>
    <mergeCell ref="I40:J40"/>
    <mergeCell ref="K43:L43"/>
    <mergeCell ref="K45:L45"/>
    <mergeCell ref="K46:L46"/>
    <mergeCell ref="K47:L47"/>
    <mergeCell ref="A43:D43"/>
    <mergeCell ref="A49:L49"/>
    <mergeCell ref="I44:J44"/>
    <mergeCell ref="E47:H47"/>
    <mergeCell ref="I43:J43"/>
    <mergeCell ref="A50:M50"/>
    <mergeCell ref="A48:L48"/>
    <mergeCell ref="I45:J45"/>
    <mergeCell ref="I46:J46"/>
    <mergeCell ref="I47:J47"/>
    <mergeCell ref="I28:J28"/>
    <mergeCell ref="A51:L51"/>
    <mergeCell ref="A52:L52"/>
    <mergeCell ref="A21:B21"/>
    <mergeCell ref="A22:B22"/>
    <mergeCell ref="C12:D12"/>
    <mergeCell ref="C13:D13"/>
    <mergeCell ref="C14:D14"/>
    <mergeCell ref="E43:H43"/>
    <mergeCell ref="E44:H44"/>
    <mergeCell ref="E45:H45"/>
    <mergeCell ref="E46:H46"/>
    <mergeCell ref="A25:M25"/>
    <mergeCell ref="A26:K26"/>
    <mergeCell ref="L26:M26"/>
    <mergeCell ref="A27:B27"/>
    <mergeCell ref="C27:D27"/>
    <mergeCell ref="E27:F27"/>
    <mergeCell ref="G27:H27"/>
    <mergeCell ref="I27:J27"/>
    <mergeCell ref="K27:L27"/>
    <mergeCell ref="K28:L28"/>
    <mergeCell ref="A28:B28"/>
    <mergeCell ref="A44:D44"/>
    <mergeCell ref="G23:H23"/>
    <mergeCell ref="I23:J23"/>
    <mergeCell ref="K44:L4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20:D20"/>
    <mergeCell ref="C21:D21"/>
    <mergeCell ref="C22:D22"/>
    <mergeCell ref="E12:F12"/>
    <mergeCell ref="E13:F13"/>
    <mergeCell ref="E14:F14"/>
    <mergeCell ref="E15:F15"/>
    <mergeCell ref="E16:F16"/>
    <mergeCell ref="E17:F17"/>
    <mergeCell ref="C28:D28"/>
    <mergeCell ref="E28:F28"/>
    <mergeCell ref="G28:H28"/>
    <mergeCell ref="E21:F21"/>
    <mergeCell ref="E22:F22"/>
    <mergeCell ref="C15:D15"/>
    <mergeCell ref="C16:D16"/>
    <mergeCell ref="C17:D17"/>
    <mergeCell ref="C18:D18"/>
    <mergeCell ref="C19:D19"/>
    <mergeCell ref="A23:B23"/>
    <mergeCell ref="C23:D23"/>
    <mergeCell ref="E23:F23"/>
    <mergeCell ref="I13:J13"/>
    <mergeCell ref="I14:J14"/>
    <mergeCell ref="I15:J15"/>
    <mergeCell ref="I16:J16"/>
    <mergeCell ref="I17:J17"/>
    <mergeCell ref="I18:J18"/>
    <mergeCell ref="I19:J19"/>
    <mergeCell ref="I20:J20"/>
    <mergeCell ref="E18:F18"/>
    <mergeCell ref="E19:F19"/>
    <mergeCell ref="E20:F20"/>
    <mergeCell ref="G29:H29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I21:J21"/>
    <mergeCell ref="I22:J22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I12:J12"/>
    <mergeCell ref="E39:F39"/>
    <mergeCell ref="K22:L22"/>
    <mergeCell ref="A29:B29"/>
    <mergeCell ref="A30:B30"/>
    <mergeCell ref="A31:B31"/>
    <mergeCell ref="A32:B32"/>
    <mergeCell ref="E29:F29"/>
    <mergeCell ref="E30:F30"/>
    <mergeCell ref="E31:F31"/>
    <mergeCell ref="E32:F32"/>
    <mergeCell ref="I29:J29"/>
    <mergeCell ref="I30:J30"/>
    <mergeCell ref="I31:J31"/>
    <mergeCell ref="I32:J32"/>
    <mergeCell ref="G22:H22"/>
    <mergeCell ref="A24:J24"/>
    <mergeCell ref="K24:L24"/>
    <mergeCell ref="K23:L23"/>
    <mergeCell ref="G31:H31"/>
    <mergeCell ref="G32:H32"/>
    <mergeCell ref="K29:L29"/>
    <mergeCell ref="K30:L30"/>
    <mergeCell ref="K31:L31"/>
    <mergeCell ref="K32:L32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K41:L41"/>
    <mergeCell ref="I38:J38"/>
    <mergeCell ref="I39:J39"/>
    <mergeCell ref="K33:L33"/>
    <mergeCell ref="K34:L34"/>
    <mergeCell ref="K35:L35"/>
    <mergeCell ref="K36:L36"/>
    <mergeCell ref="K37:L37"/>
    <mergeCell ref="K38:L38"/>
    <mergeCell ref="K39:L39"/>
    <mergeCell ref="I33:J33"/>
    <mergeCell ref="I34:J34"/>
    <mergeCell ref="I35:J35"/>
    <mergeCell ref="I36:J36"/>
    <mergeCell ref="I37:J37"/>
    <mergeCell ref="G30:H30"/>
    <mergeCell ref="G33:H33"/>
    <mergeCell ref="G34:H34"/>
    <mergeCell ref="G35:H35"/>
    <mergeCell ref="G36:H36"/>
    <mergeCell ref="G37:H37"/>
    <mergeCell ref="G38:H38"/>
    <mergeCell ref="G39:H39"/>
    <mergeCell ref="A41:J41"/>
    <mergeCell ref="E38:F38"/>
    <mergeCell ref="E33:F33"/>
    <mergeCell ref="E34:F34"/>
    <mergeCell ref="E35:F35"/>
    <mergeCell ref="E36:F36"/>
    <mergeCell ref="E37:F37"/>
    <mergeCell ref="A38:B38"/>
    <mergeCell ref="A39:B39"/>
    <mergeCell ref="C38:D38"/>
    <mergeCell ref="C39:D39"/>
    <mergeCell ref="A33:B33"/>
    <mergeCell ref="A34:B34"/>
    <mergeCell ref="A35:B35"/>
    <mergeCell ref="A36:B36"/>
    <mergeCell ref="A37:B37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M83"/>
  <sheetViews>
    <sheetView topLeftCell="A66" zoomScaleNormal="100" workbookViewId="0">
      <selection activeCell="B82" sqref="B82:I84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18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25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69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87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30" t="s">
        <v>60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9"/>
      <c r="C7" s="19"/>
      <c r="D7" s="19"/>
      <c r="E7" s="19"/>
      <c r="F7" s="19"/>
      <c r="G7" s="19"/>
      <c r="H7" s="20" t="s">
        <v>19</v>
      </c>
      <c r="I7" s="21">
        <f ca="1">TODAY()</f>
        <v>45015</v>
      </c>
    </row>
    <row r="8" spans="2:10" ht="12.75" customHeight="1" x14ac:dyDescent="0.3">
      <c r="B8" s="119" t="s">
        <v>20</v>
      </c>
      <c r="C8" s="112" t="s">
        <v>27</v>
      </c>
      <c r="D8" s="117" t="s">
        <v>21</v>
      </c>
      <c r="E8" s="114"/>
      <c r="F8" s="112" t="s">
        <v>22</v>
      </c>
      <c r="G8" s="112" t="s">
        <v>23</v>
      </c>
      <c r="H8" s="112" t="s">
        <v>24</v>
      </c>
      <c r="I8" s="114" t="s">
        <v>26</v>
      </c>
    </row>
    <row r="9" spans="2:10" ht="24" customHeight="1" x14ac:dyDescent="0.3">
      <c r="B9" s="120"/>
      <c r="C9" s="113"/>
      <c r="D9" s="118"/>
      <c r="E9" s="115"/>
      <c r="F9" s="121"/>
      <c r="G9" s="121"/>
      <c r="H9" s="113"/>
      <c r="I9" s="115"/>
    </row>
    <row r="10" spans="2:10" x14ac:dyDescent="0.3">
      <c r="B10" s="104" t="s">
        <v>88</v>
      </c>
      <c r="C10" s="105"/>
      <c r="D10" s="105"/>
      <c r="E10" s="105"/>
      <c r="F10" s="105"/>
      <c r="G10" s="105"/>
      <c r="H10" s="105"/>
      <c r="I10" s="106"/>
    </row>
    <row r="11" spans="2:10" ht="26.4" x14ac:dyDescent="0.3">
      <c r="B11" s="22">
        <v>1</v>
      </c>
      <c r="C11" s="23" t="s">
        <v>113</v>
      </c>
      <c r="D11" s="107" t="s">
        <v>30</v>
      </c>
      <c r="E11" s="108"/>
      <c r="F11" s="27" t="s">
        <v>28</v>
      </c>
      <c r="G11" s="28" t="s">
        <v>29</v>
      </c>
      <c r="H11" s="28">
        <v>339.5</v>
      </c>
      <c r="I11" s="29">
        <f>H11*1.7</f>
        <v>577.15</v>
      </c>
    </row>
    <row r="12" spans="2:10" ht="26.4" x14ac:dyDescent="0.3">
      <c r="B12" s="22">
        <v>2</v>
      </c>
      <c r="C12" s="23" t="s">
        <v>113</v>
      </c>
      <c r="D12" s="107" t="s">
        <v>30</v>
      </c>
      <c r="E12" s="108"/>
      <c r="F12" s="27" t="s">
        <v>32</v>
      </c>
      <c r="G12" s="28" t="s">
        <v>31</v>
      </c>
      <c r="H12" s="28">
        <v>1</v>
      </c>
      <c r="I12" s="29">
        <f>(2312.94*1.8%)+(1474.29*1.5%)</f>
        <v>63.74727</v>
      </c>
    </row>
    <row r="13" spans="2:10" ht="30.75" customHeight="1" x14ac:dyDescent="0.3">
      <c r="B13" s="22">
        <v>3</v>
      </c>
      <c r="C13" s="23" t="s">
        <v>113</v>
      </c>
      <c r="D13" s="107" t="s">
        <v>30</v>
      </c>
      <c r="E13" s="108"/>
      <c r="F13" s="27" t="s">
        <v>34</v>
      </c>
      <c r="G13" s="28" t="s">
        <v>31</v>
      </c>
      <c r="H13" s="28">
        <v>1</v>
      </c>
      <c r="I13" s="29">
        <f>339.5*0.1</f>
        <v>33.950000000000003</v>
      </c>
    </row>
    <row r="14" spans="2:10" x14ac:dyDescent="0.3">
      <c r="B14" s="109" t="s">
        <v>89</v>
      </c>
      <c r="C14" s="110"/>
      <c r="D14" s="110"/>
      <c r="E14" s="110"/>
      <c r="F14" s="110"/>
      <c r="G14" s="110"/>
      <c r="H14" s="111"/>
      <c r="I14" s="42">
        <f>SUM(I11:I13)</f>
        <v>674.84726999999998</v>
      </c>
    </row>
    <row r="15" spans="2:10" x14ac:dyDescent="0.3">
      <c r="B15" s="104" t="s">
        <v>90</v>
      </c>
      <c r="C15" s="105"/>
      <c r="D15" s="105"/>
      <c r="E15" s="105"/>
      <c r="F15" s="105"/>
      <c r="G15" s="105"/>
      <c r="H15" s="105"/>
      <c r="I15" s="106"/>
    </row>
    <row r="16" spans="2:10" ht="26.4" x14ac:dyDescent="0.3">
      <c r="B16" s="22">
        <v>1</v>
      </c>
      <c r="C16" s="23" t="s">
        <v>114</v>
      </c>
      <c r="D16" s="107" t="s">
        <v>30</v>
      </c>
      <c r="E16" s="108"/>
      <c r="F16" s="27" t="s">
        <v>28</v>
      </c>
      <c r="G16" s="28" t="s">
        <v>29</v>
      </c>
      <c r="H16" s="28">
        <v>339.5</v>
      </c>
      <c r="I16" s="29">
        <f>H16*1.7</f>
        <v>577.15</v>
      </c>
    </row>
    <row r="17" spans="2:13" ht="26.4" x14ac:dyDescent="0.3">
      <c r="B17" s="22">
        <v>2</v>
      </c>
      <c r="C17" s="23" t="s">
        <v>114</v>
      </c>
      <c r="D17" s="107" t="s">
        <v>30</v>
      </c>
      <c r="E17" s="108"/>
      <c r="F17" s="27" t="s">
        <v>32</v>
      </c>
      <c r="G17" s="28" t="s">
        <v>31</v>
      </c>
      <c r="H17" s="28">
        <v>1</v>
      </c>
      <c r="I17" s="29">
        <f>(2312.94*1.8%)+(1809.89*1.5%)</f>
        <v>68.781270000000006</v>
      </c>
    </row>
    <row r="18" spans="2:13" ht="30.75" customHeight="1" x14ac:dyDescent="0.3">
      <c r="B18" s="22">
        <v>3</v>
      </c>
      <c r="C18" s="23" t="s">
        <v>114</v>
      </c>
      <c r="D18" s="107" t="s">
        <v>30</v>
      </c>
      <c r="E18" s="108"/>
      <c r="F18" s="27" t="s">
        <v>34</v>
      </c>
      <c r="G18" s="28" t="s">
        <v>31</v>
      </c>
      <c r="H18" s="28">
        <v>1</v>
      </c>
      <c r="I18" s="29">
        <v>33.950000000000003</v>
      </c>
    </row>
    <row r="19" spans="2:13" x14ac:dyDescent="0.3">
      <c r="B19" s="109" t="s">
        <v>91</v>
      </c>
      <c r="C19" s="110"/>
      <c r="D19" s="110"/>
      <c r="E19" s="110"/>
      <c r="F19" s="110"/>
      <c r="G19" s="110"/>
      <c r="H19" s="111"/>
      <c r="I19" s="42">
        <f>SUM(I16:I18)</f>
        <v>679.88127000000009</v>
      </c>
    </row>
    <row r="20" spans="2:13" x14ac:dyDescent="0.3">
      <c r="B20" s="104" t="s">
        <v>92</v>
      </c>
      <c r="C20" s="105"/>
      <c r="D20" s="105"/>
      <c r="E20" s="105"/>
      <c r="F20" s="105"/>
      <c r="G20" s="105"/>
      <c r="H20" s="105"/>
      <c r="I20" s="106"/>
    </row>
    <row r="21" spans="2:13" ht="26.4" x14ac:dyDescent="0.3">
      <c r="B21" s="22">
        <v>1</v>
      </c>
      <c r="C21" s="23" t="s">
        <v>115</v>
      </c>
      <c r="D21" s="107" t="s">
        <v>30</v>
      </c>
      <c r="E21" s="108"/>
      <c r="F21" s="27" t="s">
        <v>28</v>
      </c>
      <c r="G21" s="28" t="s">
        <v>29</v>
      </c>
      <c r="H21" s="28">
        <v>339.5</v>
      </c>
      <c r="I21" s="29">
        <f>H21*1.7</f>
        <v>577.15</v>
      </c>
    </row>
    <row r="22" spans="2:13" ht="26.4" x14ac:dyDescent="0.3">
      <c r="B22" s="22">
        <v>2</v>
      </c>
      <c r="C22" s="23" t="s">
        <v>115</v>
      </c>
      <c r="D22" s="107" t="s">
        <v>30</v>
      </c>
      <c r="E22" s="108"/>
      <c r="F22" s="27" t="s">
        <v>32</v>
      </c>
      <c r="G22" s="28" t="s">
        <v>31</v>
      </c>
      <c r="H22" s="28">
        <v>1</v>
      </c>
      <c r="I22" s="29">
        <f>(2312.94*1.8%)+(2144.75*1.5%)</f>
        <v>73.804169999999999</v>
      </c>
      <c r="M22" s="44"/>
    </row>
    <row r="23" spans="2:13" ht="30.75" customHeight="1" x14ac:dyDescent="0.3">
      <c r="B23" s="22">
        <v>3</v>
      </c>
      <c r="C23" s="23" t="s">
        <v>115</v>
      </c>
      <c r="D23" s="107" t="s">
        <v>30</v>
      </c>
      <c r="E23" s="108"/>
      <c r="F23" s="27" t="s">
        <v>34</v>
      </c>
      <c r="G23" s="28" t="s">
        <v>31</v>
      </c>
      <c r="H23" s="28">
        <v>1</v>
      </c>
      <c r="I23" s="29">
        <v>33.950000000000003</v>
      </c>
    </row>
    <row r="24" spans="2:13" x14ac:dyDescent="0.3">
      <c r="B24" s="109" t="s">
        <v>93</v>
      </c>
      <c r="C24" s="110"/>
      <c r="D24" s="110"/>
      <c r="E24" s="110"/>
      <c r="F24" s="110"/>
      <c r="G24" s="110"/>
      <c r="H24" s="111"/>
      <c r="I24" s="42">
        <f>SUM(I21:I23)</f>
        <v>684.90417000000002</v>
      </c>
    </row>
    <row r="25" spans="2:13" x14ac:dyDescent="0.3">
      <c r="B25" s="104" t="s">
        <v>94</v>
      </c>
      <c r="C25" s="105"/>
      <c r="D25" s="105"/>
      <c r="E25" s="105"/>
      <c r="F25" s="105"/>
      <c r="G25" s="105"/>
      <c r="H25" s="105"/>
      <c r="I25" s="106"/>
    </row>
    <row r="26" spans="2:13" ht="26.4" x14ac:dyDescent="0.3">
      <c r="B26" s="22">
        <v>1</v>
      </c>
      <c r="C26" s="23" t="s">
        <v>116</v>
      </c>
      <c r="D26" s="107" t="s">
        <v>30</v>
      </c>
      <c r="E26" s="108"/>
      <c r="F26" s="27" t="s">
        <v>28</v>
      </c>
      <c r="G26" s="28" t="s">
        <v>29</v>
      </c>
      <c r="H26" s="28">
        <v>339.5</v>
      </c>
      <c r="I26" s="29">
        <f>H26*1.7</f>
        <v>577.15</v>
      </c>
    </row>
    <row r="27" spans="2:13" ht="26.4" x14ac:dyDescent="0.3">
      <c r="B27" s="22">
        <v>2</v>
      </c>
      <c r="C27" s="23" t="s">
        <v>116</v>
      </c>
      <c r="D27" s="107" t="s">
        <v>30</v>
      </c>
      <c r="E27" s="108"/>
      <c r="F27" s="27" t="s">
        <v>32</v>
      </c>
      <c r="G27" s="28" t="s">
        <v>31</v>
      </c>
      <c r="H27" s="28">
        <v>1</v>
      </c>
      <c r="I27" s="29">
        <f>(2312.94*1.8%)+(1475.03*1.5%)</f>
        <v>63.758369999999999</v>
      </c>
    </row>
    <row r="28" spans="2:13" ht="30.75" customHeight="1" x14ac:dyDescent="0.3">
      <c r="B28" s="22">
        <v>3</v>
      </c>
      <c r="C28" s="23" t="s">
        <v>116</v>
      </c>
      <c r="D28" s="107" t="s">
        <v>30</v>
      </c>
      <c r="E28" s="108"/>
      <c r="F28" s="27" t="s">
        <v>34</v>
      </c>
      <c r="G28" s="28" t="s">
        <v>31</v>
      </c>
      <c r="H28" s="28">
        <v>1</v>
      </c>
      <c r="I28" s="29">
        <v>33.950000000000003</v>
      </c>
    </row>
    <row r="29" spans="2:13" x14ac:dyDescent="0.3">
      <c r="B29" s="109" t="s">
        <v>95</v>
      </c>
      <c r="C29" s="110"/>
      <c r="D29" s="110"/>
      <c r="E29" s="110"/>
      <c r="F29" s="110"/>
      <c r="G29" s="110"/>
      <c r="H29" s="111"/>
      <c r="I29" s="42">
        <f>SUM(I26:I28)</f>
        <v>674.85837000000004</v>
      </c>
    </row>
    <row r="30" spans="2:13" x14ac:dyDescent="0.3">
      <c r="B30" s="104" t="s">
        <v>96</v>
      </c>
      <c r="C30" s="105"/>
      <c r="D30" s="105"/>
      <c r="E30" s="105"/>
      <c r="F30" s="105"/>
      <c r="G30" s="105"/>
      <c r="H30" s="105"/>
      <c r="I30" s="106"/>
    </row>
    <row r="31" spans="2:13" ht="26.4" x14ac:dyDescent="0.3">
      <c r="B31" s="22">
        <v>1</v>
      </c>
      <c r="C31" s="23" t="s">
        <v>117</v>
      </c>
      <c r="D31" s="107" t="s">
        <v>30</v>
      </c>
      <c r="E31" s="108"/>
      <c r="F31" s="27" t="s">
        <v>28</v>
      </c>
      <c r="G31" s="28" t="s">
        <v>29</v>
      </c>
      <c r="H31" s="28">
        <v>339.5</v>
      </c>
      <c r="I31" s="29">
        <f>H31*1.7</f>
        <v>577.15</v>
      </c>
    </row>
    <row r="32" spans="2:13" ht="26.4" x14ac:dyDescent="0.3">
      <c r="B32" s="22">
        <v>2</v>
      </c>
      <c r="C32" s="23" t="s">
        <v>117</v>
      </c>
      <c r="D32" s="107" t="s">
        <v>30</v>
      </c>
      <c r="E32" s="108"/>
      <c r="F32" s="27" t="s">
        <v>32</v>
      </c>
      <c r="G32" s="28" t="s">
        <v>31</v>
      </c>
      <c r="H32" s="28">
        <v>1</v>
      </c>
      <c r="I32" s="29">
        <f>(2312.94*1.8%)+(1809.89*1.5%)</f>
        <v>68.781270000000006</v>
      </c>
    </row>
    <row r="33" spans="2:9" ht="30.75" customHeight="1" x14ac:dyDescent="0.3">
      <c r="B33" s="22">
        <v>3</v>
      </c>
      <c r="C33" s="23" t="s">
        <v>117</v>
      </c>
      <c r="D33" s="107" t="s">
        <v>30</v>
      </c>
      <c r="E33" s="108"/>
      <c r="F33" s="27" t="s">
        <v>118</v>
      </c>
      <c r="G33" s="28" t="s">
        <v>119</v>
      </c>
      <c r="H33" s="28">
        <v>1</v>
      </c>
      <c r="I33" s="29">
        <v>1900</v>
      </c>
    </row>
    <row r="34" spans="2:9" ht="26.4" x14ac:dyDescent="0.3">
      <c r="B34" s="22">
        <v>4</v>
      </c>
      <c r="C34" s="23" t="s">
        <v>117</v>
      </c>
      <c r="D34" s="107" t="s">
        <v>30</v>
      </c>
      <c r="E34" s="108"/>
      <c r="F34" s="27" t="s">
        <v>120</v>
      </c>
      <c r="G34" s="28" t="s">
        <v>119</v>
      </c>
      <c r="H34" s="28">
        <v>1</v>
      </c>
      <c r="I34" s="29">
        <v>2250</v>
      </c>
    </row>
    <row r="35" spans="2:9" ht="25.5" customHeight="1" x14ac:dyDescent="0.3">
      <c r="B35" s="22">
        <v>5</v>
      </c>
      <c r="C35" s="23" t="s">
        <v>117</v>
      </c>
      <c r="D35" s="107" t="s">
        <v>30</v>
      </c>
      <c r="E35" s="108"/>
      <c r="F35" s="27" t="s">
        <v>121</v>
      </c>
      <c r="G35" s="28" t="s">
        <v>119</v>
      </c>
      <c r="H35" s="28">
        <v>1</v>
      </c>
      <c r="I35" s="29">
        <v>1400</v>
      </c>
    </row>
    <row r="36" spans="2:9" ht="30.75" customHeight="1" x14ac:dyDescent="0.3">
      <c r="B36" s="22">
        <v>6</v>
      </c>
      <c r="C36" s="23" t="s">
        <v>117</v>
      </c>
      <c r="D36" s="107" t="s">
        <v>30</v>
      </c>
      <c r="E36" s="108"/>
      <c r="F36" s="27" t="s">
        <v>34</v>
      </c>
      <c r="G36" s="28" t="s">
        <v>31</v>
      </c>
      <c r="H36" s="28">
        <v>1</v>
      </c>
      <c r="I36" s="29">
        <v>33.950000000000003</v>
      </c>
    </row>
    <row r="37" spans="2:9" x14ac:dyDescent="0.3">
      <c r="B37" s="109" t="s">
        <v>97</v>
      </c>
      <c r="C37" s="110"/>
      <c r="D37" s="110"/>
      <c r="E37" s="110"/>
      <c r="F37" s="110"/>
      <c r="G37" s="110"/>
      <c r="H37" s="111"/>
      <c r="I37" s="42">
        <f>SUM(I31:I36)</f>
        <v>6229.8812699999999</v>
      </c>
    </row>
    <row r="38" spans="2:9" x14ac:dyDescent="0.3">
      <c r="B38" s="104" t="s">
        <v>98</v>
      </c>
      <c r="C38" s="105"/>
      <c r="D38" s="105"/>
      <c r="E38" s="105"/>
      <c r="F38" s="105"/>
      <c r="G38" s="105"/>
      <c r="H38" s="105"/>
      <c r="I38" s="106"/>
    </row>
    <row r="39" spans="2:9" ht="26.4" x14ac:dyDescent="0.3">
      <c r="B39" s="22">
        <v>1</v>
      </c>
      <c r="C39" s="23" t="s">
        <v>122</v>
      </c>
      <c r="D39" s="107" t="s">
        <v>30</v>
      </c>
      <c r="E39" s="108"/>
      <c r="F39" s="27" t="s">
        <v>28</v>
      </c>
      <c r="G39" s="28" t="s">
        <v>29</v>
      </c>
      <c r="H39" s="28">
        <v>339.5</v>
      </c>
      <c r="I39" s="29">
        <f>H39*1.7</f>
        <v>577.15</v>
      </c>
    </row>
    <row r="40" spans="2:9" ht="26.4" x14ac:dyDescent="0.3">
      <c r="B40" s="22">
        <v>2</v>
      </c>
      <c r="C40" s="23" t="s">
        <v>122</v>
      </c>
      <c r="D40" s="107" t="s">
        <v>30</v>
      </c>
      <c r="E40" s="108"/>
      <c r="F40" s="27" t="s">
        <v>32</v>
      </c>
      <c r="G40" s="28" t="s">
        <v>31</v>
      </c>
      <c r="H40" s="28">
        <v>1</v>
      </c>
      <c r="I40" s="29">
        <f>(2253.18*1.8%)+(1676.54*1.5%)</f>
        <v>65.705340000000007</v>
      </c>
    </row>
    <row r="41" spans="2:9" ht="30.75" customHeight="1" x14ac:dyDescent="0.3">
      <c r="B41" s="22">
        <v>3</v>
      </c>
      <c r="C41" s="23" t="s">
        <v>122</v>
      </c>
      <c r="D41" s="107" t="s">
        <v>30</v>
      </c>
      <c r="E41" s="108"/>
      <c r="F41" s="27" t="s">
        <v>34</v>
      </c>
      <c r="G41" s="28" t="s">
        <v>31</v>
      </c>
      <c r="H41" s="28">
        <v>1</v>
      </c>
      <c r="I41" s="29">
        <v>33.950000000000003</v>
      </c>
    </row>
    <row r="42" spans="2:9" x14ac:dyDescent="0.3">
      <c r="B42" s="109" t="s">
        <v>99</v>
      </c>
      <c r="C42" s="110"/>
      <c r="D42" s="110"/>
      <c r="E42" s="110"/>
      <c r="F42" s="110"/>
      <c r="G42" s="110"/>
      <c r="H42" s="111"/>
      <c r="I42" s="42">
        <f>SUM(I39:I41)</f>
        <v>676.80534</v>
      </c>
    </row>
    <row r="43" spans="2:9" x14ac:dyDescent="0.3">
      <c r="B43" s="104" t="s">
        <v>100</v>
      </c>
      <c r="C43" s="105"/>
      <c r="D43" s="105"/>
      <c r="E43" s="105"/>
      <c r="F43" s="105"/>
      <c r="G43" s="105"/>
      <c r="H43" s="105"/>
      <c r="I43" s="106"/>
    </row>
    <row r="44" spans="2:9" ht="26.4" x14ac:dyDescent="0.3">
      <c r="B44" s="22">
        <v>1</v>
      </c>
      <c r="C44" s="23" t="s">
        <v>123</v>
      </c>
      <c r="D44" s="107" t="s">
        <v>30</v>
      </c>
      <c r="E44" s="108"/>
      <c r="F44" s="27" t="s">
        <v>28</v>
      </c>
      <c r="G44" s="28" t="s">
        <v>29</v>
      </c>
      <c r="H44" s="28">
        <v>339.5</v>
      </c>
      <c r="I44" s="29">
        <f>H44*1.7</f>
        <v>577.15</v>
      </c>
    </row>
    <row r="45" spans="2:9" ht="26.4" x14ac:dyDescent="0.3">
      <c r="B45" s="22">
        <v>2</v>
      </c>
      <c r="C45" s="23" t="s">
        <v>123</v>
      </c>
      <c r="D45" s="107" t="s">
        <v>30</v>
      </c>
      <c r="E45" s="108"/>
      <c r="F45" s="27" t="s">
        <v>32</v>
      </c>
      <c r="G45" s="28" t="s">
        <v>31</v>
      </c>
      <c r="H45" s="28">
        <v>1</v>
      </c>
      <c r="I45" s="29">
        <f>(2270.41*1.8%)+(4560.92*1.5%)</f>
        <v>109.28118000000001</v>
      </c>
    </row>
    <row r="46" spans="2:9" ht="30.75" customHeight="1" x14ac:dyDescent="0.3">
      <c r="B46" s="22">
        <v>3</v>
      </c>
      <c r="C46" s="23" t="s">
        <v>123</v>
      </c>
      <c r="D46" s="107" t="s">
        <v>30</v>
      </c>
      <c r="E46" s="108"/>
      <c r="F46" s="27" t="s">
        <v>34</v>
      </c>
      <c r="G46" s="28" t="s">
        <v>31</v>
      </c>
      <c r="H46" s="28">
        <v>1</v>
      </c>
      <c r="I46" s="29">
        <v>33.950000000000003</v>
      </c>
    </row>
    <row r="47" spans="2:9" x14ac:dyDescent="0.3">
      <c r="B47" s="109" t="s">
        <v>101</v>
      </c>
      <c r="C47" s="110"/>
      <c r="D47" s="110"/>
      <c r="E47" s="110"/>
      <c r="F47" s="110"/>
      <c r="G47" s="110"/>
      <c r="H47" s="111"/>
      <c r="I47" s="42">
        <f>SUM(I44:I46)</f>
        <v>720.38118000000009</v>
      </c>
    </row>
    <row r="48" spans="2:9" x14ac:dyDescent="0.3">
      <c r="B48" s="104" t="s">
        <v>102</v>
      </c>
      <c r="C48" s="105"/>
      <c r="D48" s="105"/>
      <c r="E48" s="105"/>
      <c r="F48" s="105"/>
      <c r="G48" s="105"/>
      <c r="H48" s="105"/>
      <c r="I48" s="106"/>
    </row>
    <row r="49" spans="2:9" ht="26.4" x14ac:dyDescent="0.3">
      <c r="B49" s="22">
        <v>1</v>
      </c>
      <c r="C49" s="23" t="s">
        <v>124</v>
      </c>
      <c r="D49" s="107" t="s">
        <v>30</v>
      </c>
      <c r="E49" s="108"/>
      <c r="F49" s="27" t="s">
        <v>28</v>
      </c>
      <c r="G49" s="28" t="s">
        <v>29</v>
      </c>
      <c r="H49" s="28">
        <v>339.5</v>
      </c>
      <c r="I49" s="29">
        <f>H49*1.7</f>
        <v>577.15</v>
      </c>
    </row>
    <row r="50" spans="2:9" ht="26.4" x14ac:dyDescent="0.3">
      <c r="B50" s="22">
        <v>2</v>
      </c>
      <c r="C50" s="23" t="s">
        <v>124</v>
      </c>
      <c r="D50" s="107" t="s">
        <v>30</v>
      </c>
      <c r="E50" s="108"/>
      <c r="F50" s="27" t="s">
        <v>125</v>
      </c>
      <c r="G50" s="28" t="s">
        <v>119</v>
      </c>
      <c r="H50" s="28">
        <v>1</v>
      </c>
      <c r="I50" s="29">
        <v>10500</v>
      </c>
    </row>
    <row r="51" spans="2:9" ht="26.25" customHeight="1" x14ac:dyDescent="0.3">
      <c r="B51" s="22">
        <v>3</v>
      </c>
      <c r="C51" s="23" t="s">
        <v>124</v>
      </c>
      <c r="D51" s="107" t="s">
        <v>30</v>
      </c>
      <c r="E51" s="108"/>
      <c r="F51" s="27" t="s">
        <v>126</v>
      </c>
      <c r="G51" s="28" t="s">
        <v>119</v>
      </c>
      <c r="H51" s="28">
        <v>1</v>
      </c>
      <c r="I51" s="29">
        <v>1000</v>
      </c>
    </row>
    <row r="52" spans="2:9" ht="26.4" x14ac:dyDescent="0.3">
      <c r="B52" s="22">
        <v>4</v>
      </c>
      <c r="C52" s="23" t="s">
        <v>124</v>
      </c>
      <c r="D52" s="107" t="s">
        <v>30</v>
      </c>
      <c r="E52" s="108"/>
      <c r="F52" s="27" t="s">
        <v>32</v>
      </c>
      <c r="G52" s="28" t="s">
        <v>31</v>
      </c>
      <c r="H52" s="28">
        <v>1</v>
      </c>
      <c r="I52" s="29">
        <f>(2270.41*1.8%)+(2054.5*1.5%)</f>
        <v>71.684880000000007</v>
      </c>
    </row>
    <row r="53" spans="2:9" ht="30.75" customHeight="1" x14ac:dyDescent="0.3">
      <c r="B53" s="22">
        <v>5</v>
      </c>
      <c r="C53" s="23" t="s">
        <v>124</v>
      </c>
      <c r="D53" s="107" t="s">
        <v>30</v>
      </c>
      <c r="E53" s="108"/>
      <c r="F53" s="27" t="s">
        <v>34</v>
      </c>
      <c r="G53" s="28" t="s">
        <v>31</v>
      </c>
      <c r="H53" s="28">
        <v>1</v>
      </c>
      <c r="I53" s="29">
        <v>33.950000000000003</v>
      </c>
    </row>
    <row r="54" spans="2:9" x14ac:dyDescent="0.3">
      <c r="B54" s="109" t="s">
        <v>103</v>
      </c>
      <c r="C54" s="110"/>
      <c r="D54" s="110"/>
      <c r="E54" s="110"/>
      <c r="F54" s="110"/>
      <c r="G54" s="110"/>
      <c r="H54" s="111"/>
      <c r="I54" s="42">
        <f>SUM(I49:I53)</f>
        <v>12182.784880000001</v>
      </c>
    </row>
    <row r="55" spans="2:9" x14ac:dyDescent="0.3">
      <c r="B55" s="104" t="s">
        <v>104</v>
      </c>
      <c r="C55" s="105"/>
      <c r="D55" s="105"/>
      <c r="E55" s="105"/>
      <c r="F55" s="105"/>
      <c r="G55" s="105"/>
      <c r="H55" s="105"/>
      <c r="I55" s="106"/>
    </row>
    <row r="56" spans="2:9" ht="26.4" x14ac:dyDescent="0.3">
      <c r="B56" s="22">
        <v>1</v>
      </c>
      <c r="C56" s="23" t="s">
        <v>134</v>
      </c>
      <c r="D56" s="107" t="s">
        <v>30</v>
      </c>
      <c r="E56" s="108"/>
      <c r="F56" s="27" t="s">
        <v>28</v>
      </c>
      <c r="G56" s="28" t="s">
        <v>29</v>
      </c>
      <c r="H56" s="28">
        <v>339.5</v>
      </c>
      <c r="I56" s="29">
        <f>H56*1.7</f>
        <v>577.15</v>
      </c>
    </row>
    <row r="57" spans="2:9" ht="26.4" x14ac:dyDescent="0.3">
      <c r="B57" s="22">
        <v>2</v>
      </c>
      <c r="C57" s="23" t="s">
        <v>134</v>
      </c>
      <c r="D57" s="107" t="s">
        <v>30</v>
      </c>
      <c r="E57" s="108"/>
      <c r="F57" s="27" t="s">
        <v>32</v>
      </c>
      <c r="G57" s="28" t="s">
        <v>31</v>
      </c>
      <c r="H57" s="28">
        <v>1</v>
      </c>
      <c r="I57" s="29">
        <f>(2270.41*1.8%)+(2394.65*1.5%)</f>
        <v>76.787130000000005</v>
      </c>
    </row>
    <row r="58" spans="2:9" ht="30.75" customHeight="1" x14ac:dyDescent="0.3">
      <c r="B58" s="22">
        <v>3</v>
      </c>
      <c r="C58" s="23" t="s">
        <v>134</v>
      </c>
      <c r="D58" s="107" t="s">
        <v>30</v>
      </c>
      <c r="E58" s="108"/>
      <c r="F58" s="27" t="s">
        <v>34</v>
      </c>
      <c r="G58" s="28" t="s">
        <v>31</v>
      </c>
      <c r="H58" s="28">
        <v>1</v>
      </c>
      <c r="I58" s="29">
        <v>33.950000000000003</v>
      </c>
    </row>
    <row r="59" spans="2:9" x14ac:dyDescent="0.3">
      <c r="B59" s="109" t="s">
        <v>105</v>
      </c>
      <c r="C59" s="110"/>
      <c r="D59" s="110"/>
      <c r="E59" s="110"/>
      <c r="F59" s="110"/>
      <c r="G59" s="110"/>
      <c r="H59" s="111"/>
      <c r="I59" s="42">
        <f>SUM(I56:I58)</f>
        <v>687.88713000000007</v>
      </c>
    </row>
    <row r="60" spans="2:9" ht="12.75" customHeight="1" x14ac:dyDescent="0.3">
      <c r="B60" s="104" t="s">
        <v>106</v>
      </c>
      <c r="C60" s="105"/>
      <c r="D60" s="105"/>
      <c r="E60" s="105"/>
      <c r="F60" s="105"/>
      <c r="G60" s="105"/>
      <c r="H60" s="105"/>
      <c r="I60" s="106"/>
    </row>
    <row r="61" spans="2:9" ht="26.4" x14ac:dyDescent="0.3">
      <c r="B61" s="22">
        <v>1</v>
      </c>
      <c r="C61" s="23" t="s">
        <v>135</v>
      </c>
      <c r="D61" s="107" t="s">
        <v>30</v>
      </c>
      <c r="E61" s="108"/>
      <c r="F61" s="27" t="s">
        <v>28</v>
      </c>
      <c r="G61" s="28" t="s">
        <v>29</v>
      </c>
      <c r="H61" s="28">
        <v>339.5</v>
      </c>
      <c r="I61" s="29">
        <f>H61*1.7</f>
        <v>577.15</v>
      </c>
    </row>
    <row r="62" spans="2:9" ht="26.4" x14ac:dyDescent="0.3">
      <c r="B62" s="22">
        <v>2</v>
      </c>
      <c r="C62" s="23" t="s">
        <v>135</v>
      </c>
      <c r="D62" s="107" t="s">
        <v>30</v>
      </c>
      <c r="E62" s="108"/>
      <c r="F62" s="27" t="s">
        <v>118</v>
      </c>
      <c r="G62" s="28" t="s">
        <v>119</v>
      </c>
      <c r="H62" s="28">
        <v>1</v>
      </c>
      <c r="I62" s="29">
        <v>2390</v>
      </c>
    </row>
    <row r="63" spans="2:9" x14ac:dyDescent="0.3">
      <c r="B63" s="22">
        <v>3</v>
      </c>
      <c r="C63" s="23" t="s">
        <v>135</v>
      </c>
      <c r="D63" s="107" t="s">
        <v>30</v>
      </c>
      <c r="E63" s="108"/>
      <c r="F63" s="27" t="s">
        <v>136</v>
      </c>
      <c r="G63" s="28" t="s">
        <v>119</v>
      </c>
      <c r="H63" s="28">
        <v>1</v>
      </c>
      <c r="I63" s="29">
        <v>1000</v>
      </c>
    </row>
    <row r="64" spans="2:9" ht="26.4" x14ac:dyDescent="0.3">
      <c r="B64" s="22">
        <v>4</v>
      </c>
      <c r="C64" s="23" t="s">
        <v>135</v>
      </c>
      <c r="D64" s="107" t="s">
        <v>30</v>
      </c>
      <c r="E64" s="108"/>
      <c r="F64" s="27" t="s">
        <v>32</v>
      </c>
      <c r="G64" s="28" t="s">
        <v>31</v>
      </c>
      <c r="H64" s="28">
        <v>1</v>
      </c>
      <c r="I64" s="29">
        <f>(4330.23*1.8%)+(2216.23*1.5%)</f>
        <v>111.18759</v>
      </c>
    </row>
    <row r="65" spans="2:9" ht="30.75" customHeight="1" x14ac:dyDescent="0.3">
      <c r="B65" s="22">
        <v>5</v>
      </c>
      <c r="C65" s="23" t="s">
        <v>135</v>
      </c>
      <c r="D65" s="107" t="s">
        <v>30</v>
      </c>
      <c r="E65" s="108"/>
      <c r="F65" s="27" t="s">
        <v>34</v>
      </c>
      <c r="G65" s="28" t="s">
        <v>31</v>
      </c>
      <c r="H65" s="28">
        <v>1</v>
      </c>
      <c r="I65" s="29">
        <v>33.950000000000003</v>
      </c>
    </row>
    <row r="66" spans="2:9" ht="12.75" customHeight="1" x14ac:dyDescent="0.3">
      <c r="B66" s="109" t="s">
        <v>107</v>
      </c>
      <c r="C66" s="110"/>
      <c r="D66" s="110"/>
      <c r="E66" s="110"/>
      <c r="F66" s="110"/>
      <c r="G66" s="110"/>
      <c r="H66" s="111"/>
      <c r="I66" s="42">
        <f>SUM(I61:I65)</f>
        <v>4112.2875899999999</v>
      </c>
    </row>
    <row r="67" spans="2:9" x14ac:dyDescent="0.3">
      <c r="B67" s="104" t="s">
        <v>108</v>
      </c>
      <c r="C67" s="105"/>
      <c r="D67" s="105"/>
      <c r="E67" s="105"/>
      <c r="F67" s="105"/>
      <c r="G67" s="105"/>
      <c r="H67" s="105"/>
      <c r="I67" s="106"/>
    </row>
    <row r="68" spans="2:9" ht="26.4" x14ac:dyDescent="0.3">
      <c r="B68" s="22">
        <v>1</v>
      </c>
      <c r="C68" s="23" t="s">
        <v>138</v>
      </c>
      <c r="D68" s="107" t="s">
        <v>30</v>
      </c>
      <c r="E68" s="108"/>
      <c r="F68" s="27" t="s">
        <v>28</v>
      </c>
      <c r="G68" s="28" t="s">
        <v>29</v>
      </c>
      <c r="H68" s="28">
        <v>339.5</v>
      </c>
      <c r="I68" s="29">
        <f>H68*1.7</f>
        <v>577.15</v>
      </c>
    </row>
    <row r="69" spans="2:9" ht="26.4" x14ac:dyDescent="0.3">
      <c r="B69" s="22">
        <v>2</v>
      </c>
      <c r="C69" s="23" t="s">
        <v>138</v>
      </c>
      <c r="D69" s="107" t="s">
        <v>30</v>
      </c>
      <c r="E69" s="108"/>
      <c r="F69" s="27" t="s">
        <v>32</v>
      </c>
      <c r="G69" s="28" t="s">
        <v>31</v>
      </c>
      <c r="H69" s="28">
        <v>1</v>
      </c>
      <c r="I69" s="29">
        <f>(2430.9*1.8%)+(3106.98*1.5%)</f>
        <v>90.360900000000015</v>
      </c>
    </row>
    <row r="70" spans="2:9" ht="30.75" customHeight="1" x14ac:dyDescent="0.3">
      <c r="B70" s="22">
        <v>3</v>
      </c>
      <c r="C70" s="23" t="s">
        <v>138</v>
      </c>
      <c r="D70" s="107" t="s">
        <v>30</v>
      </c>
      <c r="E70" s="108"/>
      <c r="F70" s="27" t="s">
        <v>34</v>
      </c>
      <c r="G70" s="28" t="s">
        <v>31</v>
      </c>
      <c r="H70" s="28">
        <v>1</v>
      </c>
      <c r="I70" s="29">
        <v>33.950000000000003</v>
      </c>
    </row>
    <row r="71" spans="2:9" x14ac:dyDescent="0.3">
      <c r="B71" s="109" t="s">
        <v>109</v>
      </c>
      <c r="C71" s="110"/>
      <c r="D71" s="110"/>
      <c r="E71" s="110"/>
      <c r="F71" s="110"/>
      <c r="G71" s="110"/>
      <c r="H71" s="111"/>
      <c r="I71" s="42">
        <f>SUM(I68:I70)</f>
        <v>701.46090000000004</v>
      </c>
    </row>
    <row r="72" spans="2:9" x14ac:dyDescent="0.3">
      <c r="B72" s="104" t="s">
        <v>110</v>
      </c>
      <c r="C72" s="105"/>
      <c r="D72" s="105"/>
      <c r="E72" s="105"/>
      <c r="F72" s="105"/>
      <c r="G72" s="105"/>
      <c r="H72" s="105"/>
      <c r="I72" s="106"/>
    </row>
    <row r="73" spans="2:9" ht="26.4" x14ac:dyDescent="0.3">
      <c r="B73" s="22">
        <v>1</v>
      </c>
      <c r="C73" s="23" t="s">
        <v>143</v>
      </c>
      <c r="D73" s="107" t="s">
        <v>30</v>
      </c>
      <c r="E73" s="108"/>
      <c r="F73" s="27" t="s">
        <v>28</v>
      </c>
      <c r="G73" s="28" t="s">
        <v>29</v>
      </c>
      <c r="H73" s="28">
        <v>339.5</v>
      </c>
      <c r="I73" s="29">
        <f>H73*1.7</f>
        <v>577.15</v>
      </c>
    </row>
    <row r="74" spans="2:9" ht="26.4" x14ac:dyDescent="0.3">
      <c r="B74" s="22">
        <v>2</v>
      </c>
      <c r="C74" s="23" t="s">
        <v>143</v>
      </c>
      <c r="D74" s="107" t="s">
        <v>30</v>
      </c>
      <c r="E74" s="108"/>
      <c r="F74" s="27" t="s">
        <v>32</v>
      </c>
      <c r="G74" s="28" t="s">
        <v>31</v>
      </c>
      <c r="H74" s="28">
        <v>1</v>
      </c>
      <c r="I74" s="29">
        <f>(2469.39*1.8%)+(2195.92*1.5%)</f>
        <v>77.387820000000005</v>
      </c>
    </row>
    <row r="75" spans="2:9" x14ac:dyDescent="0.3">
      <c r="B75" s="22">
        <v>3</v>
      </c>
      <c r="C75" s="23" t="s">
        <v>143</v>
      </c>
      <c r="D75" s="107" t="s">
        <v>30</v>
      </c>
      <c r="E75" s="108"/>
      <c r="F75" s="27" t="s">
        <v>144</v>
      </c>
      <c r="G75" s="28" t="s">
        <v>119</v>
      </c>
      <c r="H75" s="28">
        <v>1</v>
      </c>
      <c r="I75" s="29">
        <v>2400</v>
      </c>
    </row>
    <row r="76" spans="2:9" ht="30.75" customHeight="1" x14ac:dyDescent="0.3">
      <c r="B76" s="22">
        <v>4</v>
      </c>
      <c r="C76" s="23" t="s">
        <v>143</v>
      </c>
      <c r="D76" s="107" t="s">
        <v>30</v>
      </c>
      <c r="E76" s="108"/>
      <c r="F76" s="27" t="s">
        <v>34</v>
      </c>
      <c r="G76" s="28" t="s">
        <v>31</v>
      </c>
      <c r="H76" s="28">
        <v>1</v>
      </c>
      <c r="I76" s="29">
        <v>33.950000000000003</v>
      </c>
    </row>
    <row r="77" spans="2:9" x14ac:dyDescent="0.3">
      <c r="B77" s="109" t="s">
        <v>111</v>
      </c>
      <c r="C77" s="110"/>
      <c r="D77" s="110"/>
      <c r="E77" s="110"/>
      <c r="F77" s="110"/>
      <c r="G77" s="110"/>
      <c r="H77" s="111"/>
      <c r="I77" s="42">
        <f>SUM(I73:I76)</f>
        <v>3088.4878199999998</v>
      </c>
    </row>
    <row r="78" spans="2:9" ht="15.75" customHeight="1" x14ac:dyDescent="0.3">
      <c r="B78" s="122" t="s">
        <v>112</v>
      </c>
      <c r="C78" s="123"/>
      <c r="D78" s="123"/>
      <c r="E78" s="123"/>
      <c r="F78" s="123"/>
      <c r="G78" s="123"/>
      <c r="H78" s="124"/>
      <c r="I78" s="34">
        <f>I14+I19+I24+I29+I37+I42+I47+I54+I59+I66+I71+I77</f>
        <v>31114.467189999999</v>
      </c>
    </row>
    <row r="79" spans="2:9" x14ac:dyDescent="0.3">
      <c r="B79" s="24"/>
      <c r="C79" s="24"/>
      <c r="D79" s="25"/>
      <c r="E79" s="25"/>
      <c r="F79" s="25"/>
      <c r="G79" s="25"/>
      <c r="H79" s="25"/>
      <c r="I79" s="26"/>
    </row>
    <row r="80" spans="2:9" x14ac:dyDescent="0.3">
      <c r="B80" s="17"/>
      <c r="C80" s="17"/>
      <c r="D80" s="17"/>
      <c r="E80" s="17"/>
      <c r="F80" s="17"/>
      <c r="G80" s="17"/>
      <c r="H80" s="17"/>
      <c r="I80" s="17"/>
    </row>
    <row r="81" spans="2:9" ht="29.25" customHeight="1" x14ac:dyDescent="0.3">
      <c r="B81" s="116"/>
      <c r="C81" s="116"/>
      <c r="D81" s="116"/>
      <c r="E81" s="116"/>
      <c r="F81" s="116"/>
      <c r="G81" s="116"/>
      <c r="H81" s="116"/>
      <c r="I81" s="116"/>
    </row>
    <row r="82" spans="2:9" ht="14.4" x14ac:dyDescent="0.3">
      <c r="B82" s="83"/>
      <c r="C82" s="83"/>
      <c r="D82" s="83"/>
      <c r="E82" s="83"/>
    </row>
    <row r="83" spans="2:9" ht="14.4" x14ac:dyDescent="0.3">
      <c r="B83" s="84"/>
      <c r="C83" s="84"/>
      <c r="D83" s="84"/>
      <c r="E83" s="84"/>
      <c r="G83" s="84"/>
      <c r="H83" s="84"/>
      <c r="I83" s="84"/>
    </row>
  </sheetData>
  <mergeCells count="80">
    <mergeCell ref="B82:E82"/>
    <mergeCell ref="B83:E83"/>
    <mergeCell ref="G83:I83"/>
    <mergeCell ref="H8:H9"/>
    <mergeCell ref="I8:I9"/>
    <mergeCell ref="B81:I81"/>
    <mergeCell ref="D8:E9"/>
    <mergeCell ref="B8:B9"/>
    <mergeCell ref="C8:C9"/>
    <mergeCell ref="F8:F9"/>
    <mergeCell ref="G8:G9"/>
    <mergeCell ref="B10:I10"/>
    <mergeCell ref="B14:H14"/>
    <mergeCell ref="B78:H78"/>
    <mergeCell ref="D13:E13"/>
    <mergeCell ref="D11:E11"/>
    <mergeCell ref="B15:I15"/>
    <mergeCell ref="D16:E16"/>
    <mergeCell ref="D17:E17"/>
    <mergeCell ref="D18:E18"/>
    <mergeCell ref="D12:E12"/>
    <mergeCell ref="B19:H19"/>
    <mergeCell ref="B20:I20"/>
    <mergeCell ref="D21:E21"/>
    <mergeCell ref="D22:E22"/>
    <mergeCell ref="D23:E23"/>
    <mergeCell ref="B24:H24"/>
    <mergeCell ref="B25:I25"/>
    <mergeCell ref="D26:E26"/>
    <mergeCell ref="D27:E27"/>
    <mergeCell ref="D28:E28"/>
    <mergeCell ref="B29:H29"/>
    <mergeCell ref="B30:I30"/>
    <mergeCell ref="D31:E31"/>
    <mergeCell ref="D32:E32"/>
    <mergeCell ref="D36:E36"/>
    <mergeCell ref="D33:E33"/>
    <mergeCell ref="D34:E34"/>
    <mergeCell ref="D35:E35"/>
    <mergeCell ref="B37:H37"/>
    <mergeCell ref="B38:I38"/>
    <mergeCell ref="D39:E39"/>
    <mergeCell ref="D40:E40"/>
    <mergeCell ref="D41:E41"/>
    <mergeCell ref="B47:H47"/>
    <mergeCell ref="B42:H42"/>
    <mergeCell ref="B43:I43"/>
    <mergeCell ref="D44:E44"/>
    <mergeCell ref="D45:E45"/>
    <mergeCell ref="D46:E46"/>
    <mergeCell ref="B48:I48"/>
    <mergeCell ref="D49:E49"/>
    <mergeCell ref="D52:E52"/>
    <mergeCell ref="D53:E53"/>
    <mergeCell ref="B54:H54"/>
    <mergeCell ref="D50:E50"/>
    <mergeCell ref="D51:E51"/>
    <mergeCell ref="B55:I55"/>
    <mergeCell ref="D56:E56"/>
    <mergeCell ref="D57:E57"/>
    <mergeCell ref="D58:E58"/>
    <mergeCell ref="B59:H59"/>
    <mergeCell ref="B60:I60"/>
    <mergeCell ref="D61:E61"/>
    <mergeCell ref="D64:E64"/>
    <mergeCell ref="D65:E65"/>
    <mergeCell ref="B66:H66"/>
    <mergeCell ref="D62:E62"/>
    <mergeCell ref="D63:E63"/>
    <mergeCell ref="B67:I67"/>
    <mergeCell ref="D68:E68"/>
    <mergeCell ref="D69:E69"/>
    <mergeCell ref="D70:E70"/>
    <mergeCell ref="B71:H71"/>
    <mergeCell ref="B72:I72"/>
    <mergeCell ref="D73:E73"/>
    <mergeCell ref="D74:E74"/>
    <mergeCell ref="D76:E76"/>
    <mergeCell ref="B77:H77"/>
    <mergeCell ref="D75:E7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4"/>
  <sheetViews>
    <sheetView topLeftCell="A5" zoomScaleNormal="100" workbookViewId="0">
      <selection activeCell="I21" sqref="I21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18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33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69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87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30" t="s">
        <v>60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9"/>
      <c r="C7" s="19"/>
      <c r="D7" s="19"/>
      <c r="E7" s="19"/>
      <c r="F7" s="19"/>
      <c r="G7" s="19"/>
      <c r="H7" s="20" t="s">
        <v>19</v>
      </c>
      <c r="I7" s="21">
        <f ca="1">TODAY()</f>
        <v>45015</v>
      </c>
    </row>
    <row r="8" spans="2:10" ht="12.75" customHeight="1" x14ac:dyDescent="0.3">
      <c r="B8" s="119" t="s">
        <v>20</v>
      </c>
      <c r="C8" s="112" t="s">
        <v>27</v>
      </c>
      <c r="D8" s="117" t="s">
        <v>21</v>
      </c>
      <c r="E8" s="114"/>
      <c r="F8" s="112" t="s">
        <v>22</v>
      </c>
      <c r="G8" s="112" t="s">
        <v>23</v>
      </c>
      <c r="H8" s="112" t="s">
        <v>24</v>
      </c>
      <c r="I8" s="114" t="s">
        <v>26</v>
      </c>
    </row>
    <row r="9" spans="2:10" ht="24" customHeight="1" x14ac:dyDescent="0.3">
      <c r="B9" s="120"/>
      <c r="C9" s="113"/>
      <c r="D9" s="118"/>
      <c r="E9" s="115"/>
      <c r="F9" s="121"/>
      <c r="G9" s="121"/>
      <c r="H9" s="113"/>
      <c r="I9" s="115"/>
    </row>
    <row r="10" spans="2:10" x14ac:dyDescent="0.3">
      <c r="B10" s="104" t="s">
        <v>127</v>
      </c>
      <c r="C10" s="105"/>
      <c r="D10" s="105"/>
      <c r="E10" s="105"/>
      <c r="F10" s="105"/>
      <c r="G10" s="105"/>
      <c r="H10" s="105"/>
      <c r="I10" s="106"/>
    </row>
    <row r="11" spans="2:10" x14ac:dyDescent="0.3">
      <c r="B11" s="22">
        <v>1</v>
      </c>
      <c r="C11" s="23" t="s">
        <v>134</v>
      </c>
      <c r="D11" s="107" t="s">
        <v>30</v>
      </c>
      <c r="E11" s="108"/>
      <c r="F11" s="27" t="s">
        <v>129</v>
      </c>
      <c r="G11" s="28" t="s">
        <v>119</v>
      </c>
      <c r="H11" s="28">
        <v>1</v>
      </c>
      <c r="I11" s="29">
        <v>3500</v>
      </c>
    </row>
    <row r="12" spans="2:10" x14ac:dyDescent="0.3">
      <c r="B12" s="22">
        <v>2</v>
      </c>
      <c r="C12" s="23" t="s">
        <v>134</v>
      </c>
      <c r="D12" s="107" t="s">
        <v>30</v>
      </c>
      <c r="E12" s="108"/>
      <c r="F12" s="27" t="s">
        <v>130</v>
      </c>
      <c r="G12" s="28" t="s">
        <v>119</v>
      </c>
      <c r="H12" s="28">
        <v>1</v>
      </c>
      <c r="I12" s="29">
        <v>2500</v>
      </c>
    </row>
    <row r="13" spans="2:10" x14ac:dyDescent="0.3">
      <c r="B13" s="109" t="s">
        <v>128</v>
      </c>
      <c r="C13" s="110"/>
      <c r="D13" s="110"/>
      <c r="E13" s="110"/>
      <c r="F13" s="110"/>
      <c r="G13" s="110"/>
      <c r="H13" s="111"/>
      <c r="I13" s="42">
        <f>SUM(I11:I12)</f>
        <v>6000</v>
      </c>
    </row>
    <row r="14" spans="2:10" x14ac:dyDescent="0.3">
      <c r="B14" s="104" t="s">
        <v>131</v>
      </c>
      <c r="C14" s="105"/>
      <c r="D14" s="105"/>
      <c r="E14" s="105"/>
      <c r="F14" s="105"/>
      <c r="G14" s="105"/>
      <c r="H14" s="105"/>
      <c r="I14" s="106"/>
    </row>
    <row r="15" spans="2:10" ht="28.5" customHeight="1" x14ac:dyDescent="0.3">
      <c r="B15" s="22">
        <v>1</v>
      </c>
      <c r="C15" s="43" t="s">
        <v>135</v>
      </c>
      <c r="D15" s="107" t="s">
        <v>30</v>
      </c>
      <c r="E15" s="108"/>
      <c r="F15" s="27" t="s">
        <v>133</v>
      </c>
      <c r="G15" s="28" t="s">
        <v>119</v>
      </c>
      <c r="H15" s="28">
        <v>1</v>
      </c>
      <c r="I15" s="29">
        <v>1000</v>
      </c>
    </row>
    <row r="16" spans="2:10" ht="28.5" customHeight="1" x14ac:dyDescent="0.3">
      <c r="B16" s="22"/>
      <c r="C16" s="43" t="s">
        <v>135</v>
      </c>
      <c r="D16" s="107" t="s">
        <v>30</v>
      </c>
      <c r="E16" s="108"/>
      <c r="F16" s="27" t="s">
        <v>137</v>
      </c>
      <c r="G16" s="28" t="s">
        <v>119</v>
      </c>
      <c r="H16" s="28">
        <v>1</v>
      </c>
      <c r="I16" s="29">
        <v>1000</v>
      </c>
    </row>
    <row r="17" spans="2:9" ht="26.4" x14ac:dyDescent="0.3">
      <c r="B17" s="22">
        <v>2</v>
      </c>
      <c r="C17" s="43" t="s">
        <v>135</v>
      </c>
      <c r="D17" s="107" t="s">
        <v>30</v>
      </c>
      <c r="E17" s="108"/>
      <c r="F17" s="27" t="s">
        <v>137</v>
      </c>
      <c r="G17" s="28" t="s">
        <v>119</v>
      </c>
      <c r="H17" s="28">
        <v>1</v>
      </c>
      <c r="I17" s="29">
        <v>1000</v>
      </c>
    </row>
    <row r="18" spans="2:9" x14ac:dyDescent="0.3">
      <c r="B18" s="109" t="s">
        <v>132</v>
      </c>
      <c r="C18" s="110"/>
      <c r="D18" s="110"/>
      <c r="E18" s="110"/>
      <c r="F18" s="110"/>
      <c r="G18" s="110"/>
      <c r="H18" s="111"/>
      <c r="I18" s="42">
        <f>SUM(I15:I17)</f>
        <v>3000</v>
      </c>
    </row>
    <row r="19" spans="2:9" ht="15.6" x14ac:dyDescent="0.3">
      <c r="B19" s="122" t="s">
        <v>112</v>
      </c>
      <c r="C19" s="123"/>
      <c r="D19" s="123"/>
      <c r="E19" s="123"/>
      <c r="F19" s="123"/>
      <c r="G19" s="123"/>
      <c r="H19" s="124"/>
      <c r="I19" s="34">
        <f>I13+I18</f>
        <v>9000</v>
      </c>
    </row>
    <row r="20" spans="2:9" x14ac:dyDescent="0.3">
      <c r="B20" s="24"/>
      <c r="C20" s="24"/>
      <c r="D20" s="25"/>
      <c r="E20" s="25"/>
      <c r="F20" s="25"/>
      <c r="G20" s="25"/>
      <c r="H20" s="25"/>
      <c r="I20" s="26"/>
    </row>
    <row r="21" spans="2:9" x14ac:dyDescent="0.3">
      <c r="B21" s="17"/>
      <c r="C21" s="17"/>
      <c r="D21" s="17"/>
      <c r="E21" s="17"/>
      <c r="F21" s="17"/>
      <c r="G21" s="17"/>
      <c r="H21" s="17"/>
      <c r="I21" s="17"/>
    </row>
    <row r="22" spans="2:9" ht="29.25" customHeight="1" x14ac:dyDescent="0.3">
      <c r="B22" s="116"/>
      <c r="C22" s="116"/>
      <c r="D22" s="116"/>
      <c r="E22" s="116"/>
      <c r="F22" s="116"/>
      <c r="G22" s="116"/>
      <c r="H22" s="116"/>
      <c r="I22" s="116"/>
    </row>
    <row r="23" spans="2:9" ht="14.4" x14ac:dyDescent="0.3">
      <c r="B23" s="83"/>
      <c r="C23" s="83"/>
      <c r="D23" s="83"/>
      <c r="E23" s="83"/>
    </row>
    <row r="24" spans="2:9" ht="14.4" x14ac:dyDescent="0.3">
      <c r="B24" s="84"/>
      <c r="C24" s="84"/>
      <c r="D24" s="84"/>
      <c r="E24" s="84"/>
      <c r="G24" s="84"/>
      <c r="H24" s="84"/>
      <c r="I24" s="84"/>
    </row>
  </sheetData>
  <mergeCells count="21">
    <mergeCell ref="B13:H13"/>
    <mergeCell ref="B23:E23"/>
    <mergeCell ref="B24:E24"/>
    <mergeCell ref="G24:I24"/>
    <mergeCell ref="B8:B9"/>
    <mergeCell ref="C8:C9"/>
    <mergeCell ref="D8:E9"/>
    <mergeCell ref="F8:F9"/>
    <mergeCell ref="G8:G9"/>
    <mergeCell ref="H8:H9"/>
    <mergeCell ref="I8:I9"/>
    <mergeCell ref="B22:I22"/>
    <mergeCell ref="B19:H19"/>
    <mergeCell ref="B10:I10"/>
    <mergeCell ref="D11:E11"/>
    <mergeCell ref="D12:E12"/>
    <mergeCell ref="B14:I14"/>
    <mergeCell ref="D15:E15"/>
    <mergeCell ref="D17:E17"/>
    <mergeCell ref="B18:H18"/>
    <mergeCell ref="D16:E16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60"/>
  <sheetViews>
    <sheetView tabSelected="1" showRuler="0" topLeftCell="A30" zoomScaleNormal="100" workbookViewId="0">
      <selection activeCell="P51" sqref="P51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47" t="s">
        <v>142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3">
      <c r="A2" s="147" t="s">
        <v>70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3">
      <c r="A3" s="148" t="s">
        <v>140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x14ac:dyDescent="0.3">
      <c r="A4" s="90" t="s">
        <v>64</v>
      </c>
      <c r="B4" s="91"/>
      <c r="C4" s="91"/>
      <c r="D4" s="92"/>
      <c r="E4" s="90" t="s">
        <v>63</v>
      </c>
      <c r="F4" s="91"/>
      <c r="G4" s="91"/>
      <c r="H4" s="91"/>
      <c r="I4" s="92"/>
      <c r="J4" s="90" t="s">
        <v>61</v>
      </c>
      <c r="K4" s="91"/>
      <c r="L4" s="91"/>
      <c r="M4" s="92"/>
    </row>
    <row r="5" spans="1:13" x14ac:dyDescent="0.3">
      <c r="A5" s="90" t="s">
        <v>65</v>
      </c>
      <c r="B5" s="92"/>
      <c r="C5" s="90" t="s">
        <v>66</v>
      </c>
      <c r="D5" s="91"/>
      <c r="E5" s="91"/>
      <c r="F5" s="91"/>
      <c r="G5" s="91"/>
      <c r="H5" s="92"/>
      <c r="I5" s="90" t="s">
        <v>67</v>
      </c>
      <c r="J5" s="91"/>
      <c r="K5" s="91"/>
      <c r="L5" s="91"/>
      <c r="M5" s="92"/>
    </row>
    <row r="6" spans="1:13" x14ac:dyDescent="0.3">
      <c r="A6" s="67" t="s">
        <v>68</v>
      </c>
      <c r="B6" s="67"/>
      <c r="C6" s="67"/>
      <c r="D6" s="67"/>
      <c r="E6" s="67"/>
      <c r="F6" s="67"/>
      <c r="G6" s="67"/>
      <c r="H6" s="67" t="s">
        <v>57</v>
      </c>
      <c r="I6" s="67"/>
      <c r="J6" s="67"/>
      <c r="K6" s="67"/>
      <c r="L6" s="67"/>
      <c r="M6" s="67"/>
    </row>
    <row r="7" spans="1:13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38.25" customHeight="1" x14ac:dyDescent="0.3">
      <c r="A8" s="152" t="s">
        <v>35</v>
      </c>
      <c r="B8" s="152"/>
      <c r="C8" s="152"/>
      <c r="D8" s="152"/>
      <c r="E8" s="153" t="s">
        <v>36</v>
      </c>
      <c r="F8" s="153"/>
      <c r="G8" s="149" t="s">
        <v>37</v>
      </c>
      <c r="H8" s="150"/>
      <c r="I8" s="151"/>
      <c r="J8" s="149" t="s">
        <v>38</v>
      </c>
      <c r="K8" s="150"/>
      <c r="L8" s="151"/>
      <c r="M8" s="37" t="s">
        <v>39</v>
      </c>
    </row>
    <row r="9" spans="1:13" x14ac:dyDescent="0.3">
      <c r="A9" s="134" t="s">
        <v>40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6"/>
    </row>
    <row r="10" spans="1:13" x14ac:dyDescent="0.3">
      <c r="A10" s="137" t="s">
        <v>41</v>
      </c>
      <c r="B10" s="138"/>
      <c r="C10" s="138"/>
      <c r="D10" s="139"/>
      <c r="E10" s="53">
        <v>533.79999999999995</v>
      </c>
      <c r="F10" s="50"/>
      <c r="G10" s="125">
        <v>8202.59</v>
      </c>
      <c r="H10" s="127"/>
      <c r="I10" s="126"/>
      <c r="J10" s="125">
        <v>7370.79</v>
      </c>
      <c r="K10" s="127"/>
      <c r="L10" s="126"/>
      <c r="M10" s="40">
        <f>E10+G10-J10</f>
        <v>1365.5999999999995</v>
      </c>
    </row>
    <row r="11" spans="1:13" ht="14.25" customHeight="1" x14ac:dyDescent="0.3">
      <c r="A11" s="142" t="s">
        <v>42</v>
      </c>
      <c r="B11" s="143"/>
      <c r="C11" s="143"/>
      <c r="D11" s="144"/>
      <c r="E11" s="141">
        <v>533.79999999999995</v>
      </c>
      <c r="F11" s="141"/>
      <c r="G11" s="141">
        <v>8202.59</v>
      </c>
      <c r="H11" s="141"/>
      <c r="I11" s="141"/>
      <c r="J11" s="141">
        <v>7370.8</v>
      </c>
      <c r="K11" s="141"/>
      <c r="L11" s="141"/>
      <c r="M11" s="40">
        <v>1365.6</v>
      </c>
    </row>
    <row r="12" spans="1:13" ht="21" customHeight="1" x14ac:dyDescent="0.3">
      <c r="A12" s="90" t="s">
        <v>43</v>
      </c>
      <c r="B12" s="91"/>
      <c r="C12" s="91"/>
      <c r="D12" s="92"/>
      <c r="E12" s="140"/>
      <c r="F12" s="145"/>
      <c r="G12" s="140">
        <f>SUM(G10:G11)</f>
        <v>16405.18</v>
      </c>
      <c r="H12" s="146"/>
      <c r="I12" s="145"/>
      <c r="J12" s="140">
        <f>SUM(J10:J11)</f>
        <v>14741.59</v>
      </c>
      <c r="K12" s="91"/>
      <c r="L12" s="92"/>
      <c r="M12" s="39">
        <f>SUM(M10:M11)</f>
        <v>2731.1999999999994</v>
      </c>
    </row>
    <row r="13" spans="1:13" x14ac:dyDescent="0.3">
      <c r="A13" s="67" t="s">
        <v>16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7">
        <v>1024.27</v>
      </c>
    </row>
    <row r="14" spans="1:13" x14ac:dyDescent="0.3">
      <c r="A14" s="90" t="s">
        <v>59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7">
        <v>259.47000000000003</v>
      </c>
    </row>
    <row r="15" spans="1:13" x14ac:dyDescent="0.3">
      <c r="A15" s="134" t="s">
        <v>44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6"/>
    </row>
    <row r="16" spans="1:13" x14ac:dyDescent="0.3">
      <c r="A16" s="131" t="s">
        <v>13</v>
      </c>
      <c r="B16" s="132"/>
      <c r="C16" s="132"/>
      <c r="D16" s="133"/>
      <c r="E16" s="125">
        <v>31.19</v>
      </c>
      <c r="F16" s="126"/>
      <c r="G16" s="125">
        <v>479.11</v>
      </c>
      <c r="H16" s="127"/>
      <c r="I16" s="126"/>
      <c r="J16" s="128">
        <v>399.22</v>
      </c>
      <c r="K16" s="129"/>
      <c r="L16" s="130"/>
      <c r="M16" s="40">
        <f>G16-J16</f>
        <v>79.889999999999986</v>
      </c>
    </row>
    <row r="17" spans="1:13" ht="14.25" customHeight="1" x14ac:dyDescent="0.3">
      <c r="A17" s="90" t="s">
        <v>14</v>
      </c>
      <c r="B17" s="91"/>
      <c r="C17" s="91"/>
      <c r="D17" s="92"/>
      <c r="E17" s="141">
        <v>14.07</v>
      </c>
      <c r="F17" s="141"/>
      <c r="G17" s="141">
        <v>214.56</v>
      </c>
      <c r="H17" s="141"/>
      <c r="I17" s="141"/>
      <c r="J17" s="67">
        <v>178.98</v>
      </c>
      <c r="K17" s="67"/>
      <c r="L17" s="67"/>
      <c r="M17" s="39">
        <f>G17-J17</f>
        <v>35.580000000000013</v>
      </c>
    </row>
    <row r="18" spans="1:13" x14ac:dyDescent="0.3">
      <c r="A18" s="90" t="s">
        <v>15</v>
      </c>
      <c r="B18" s="91"/>
      <c r="C18" s="91"/>
      <c r="D18" s="92"/>
      <c r="E18" s="141">
        <v>362.7</v>
      </c>
      <c r="F18" s="141"/>
      <c r="G18" s="90">
        <v>5050.09</v>
      </c>
      <c r="H18" s="91"/>
      <c r="I18" s="92"/>
      <c r="J18" s="90">
        <v>4263.09</v>
      </c>
      <c r="K18" s="91"/>
      <c r="L18" s="92"/>
      <c r="M18" s="8">
        <f>G18-J18</f>
        <v>787</v>
      </c>
    </row>
    <row r="19" spans="1:13" ht="27.75" customHeight="1" x14ac:dyDescent="0.3">
      <c r="A19" s="142" t="s">
        <v>45</v>
      </c>
      <c r="B19" s="143"/>
      <c r="C19" s="143"/>
      <c r="D19" s="144"/>
      <c r="E19" s="141"/>
      <c r="F19" s="141"/>
      <c r="G19" s="140">
        <f>SUM(G16:G18)</f>
        <v>5743.76</v>
      </c>
      <c r="H19" s="146"/>
      <c r="I19" s="145"/>
      <c r="J19" s="90">
        <f>SUM(J16:J18)</f>
        <v>4841.29</v>
      </c>
      <c r="K19" s="91"/>
      <c r="L19" s="92"/>
      <c r="M19" s="8">
        <f>SUM(M16:M18)</f>
        <v>902.47</v>
      </c>
    </row>
    <row r="20" spans="1:13" ht="18.75" customHeight="1" x14ac:dyDescent="0.3">
      <c r="A20" s="142" t="s">
        <v>9</v>
      </c>
      <c r="B20" s="143"/>
      <c r="C20" s="143"/>
      <c r="D20" s="143"/>
      <c r="E20" s="141"/>
      <c r="F20" s="141"/>
      <c r="G20" s="141"/>
      <c r="H20" s="141"/>
      <c r="I20" s="141"/>
      <c r="J20" s="67"/>
      <c r="K20" s="67"/>
      <c r="L20" s="67"/>
      <c r="M20" s="8">
        <v>4917.41</v>
      </c>
    </row>
    <row r="21" spans="1:13" ht="17.25" customHeight="1" x14ac:dyDescent="0.3">
      <c r="A21" s="173" t="s">
        <v>46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5"/>
    </row>
    <row r="22" spans="1:13" x14ac:dyDescent="0.3">
      <c r="A22" s="6" t="s">
        <v>20</v>
      </c>
      <c r="B22" s="152" t="s">
        <v>47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60" t="s">
        <v>48</v>
      </c>
      <c r="M22" s="160"/>
    </row>
    <row r="23" spans="1:13" x14ac:dyDescent="0.3">
      <c r="A23" s="35">
        <v>1</v>
      </c>
      <c r="B23" s="159" t="s">
        <v>28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40">
        <v>6925.8</v>
      </c>
      <c r="M23" s="145"/>
    </row>
    <row r="24" spans="1:13" ht="15.75" customHeight="1" x14ac:dyDescent="0.3">
      <c r="A24" s="35">
        <v>2</v>
      </c>
      <c r="B24" s="159" t="s">
        <v>32</v>
      </c>
      <c r="C24" s="159"/>
      <c r="D24" s="159"/>
      <c r="E24" s="159"/>
      <c r="F24" s="159"/>
      <c r="G24" s="159"/>
      <c r="H24" s="159"/>
      <c r="I24" s="159"/>
      <c r="J24" s="159"/>
      <c r="K24" s="159"/>
      <c r="L24" s="90">
        <v>941.27</v>
      </c>
      <c r="M24" s="92"/>
    </row>
    <row r="25" spans="1:13" x14ac:dyDescent="0.3">
      <c r="A25" s="35">
        <v>3</v>
      </c>
      <c r="B25" s="159" t="s">
        <v>34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41">
        <v>407.4</v>
      </c>
      <c r="M25" s="141"/>
    </row>
    <row r="26" spans="1:13" x14ac:dyDescent="0.3">
      <c r="A26" s="35">
        <v>4</v>
      </c>
      <c r="B26" s="170" t="s">
        <v>118</v>
      </c>
      <c r="C26" s="170"/>
      <c r="D26" s="170"/>
      <c r="E26" s="170"/>
      <c r="F26" s="170"/>
      <c r="G26" s="170"/>
      <c r="H26" s="170"/>
      <c r="I26" s="170"/>
      <c r="J26" s="170"/>
      <c r="K26" s="171"/>
      <c r="L26" s="140">
        <v>4290</v>
      </c>
      <c r="M26" s="145"/>
    </row>
    <row r="27" spans="1:13" x14ac:dyDescent="0.3">
      <c r="A27" s="35">
        <v>5</v>
      </c>
      <c r="B27" s="172" t="s">
        <v>120</v>
      </c>
      <c r="C27" s="170"/>
      <c r="D27" s="170"/>
      <c r="E27" s="170"/>
      <c r="F27" s="170"/>
      <c r="G27" s="170"/>
      <c r="H27" s="170"/>
      <c r="I27" s="170"/>
      <c r="J27" s="170"/>
      <c r="K27" s="171"/>
      <c r="L27" s="140">
        <v>2250</v>
      </c>
      <c r="M27" s="145"/>
    </row>
    <row r="28" spans="1:13" x14ac:dyDescent="0.3">
      <c r="A28" s="35">
        <v>6</v>
      </c>
      <c r="B28" s="172" t="s">
        <v>121</v>
      </c>
      <c r="C28" s="170"/>
      <c r="D28" s="170"/>
      <c r="E28" s="170"/>
      <c r="F28" s="170"/>
      <c r="G28" s="170"/>
      <c r="H28" s="170"/>
      <c r="I28" s="170"/>
      <c r="J28" s="170"/>
      <c r="K28" s="171"/>
      <c r="L28" s="140">
        <v>1400</v>
      </c>
      <c r="M28" s="145"/>
    </row>
    <row r="29" spans="1:13" x14ac:dyDescent="0.3">
      <c r="A29" s="35">
        <v>7</v>
      </c>
      <c r="B29" s="172" t="s">
        <v>125</v>
      </c>
      <c r="C29" s="170"/>
      <c r="D29" s="170"/>
      <c r="E29" s="170"/>
      <c r="F29" s="170"/>
      <c r="G29" s="170"/>
      <c r="H29" s="170"/>
      <c r="I29" s="170"/>
      <c r="J29" s="170"/>
      <c r="K29" s="171"/>
      <c r="L29" s="140">
        <v>10500</v>
      </c>
      <c r="M29" s="145"/>
    </row>
    <row r="30" spans="1:13" x14ac:dyDescent="0.3">
      <c r="A30" s="35">
        <v>8</v>
      </c>
      <c r="B30" s="172" t="s">
        <v>126</v>
      </c>
      <c r="C30" s="170"/>
      <c r="D30" s="170"/>
      <c r="E30" s="170"/>
      <c r="F30" s="170"/>
      <c r="G30" s="170"/>
      <c r="H30" s="170"/>
      <c r="I30" s="170"/>
      <c r="J30" s="170"/>
      <c r="K30" s="171"/>
      <c r="L30" s="140">
        <v>1000</v>
      </c>
      <c r="M30" s="145"/>
    </row>
    <row r="31" spans="1:13" x14ac:dyDescent="0.3">
      <c r="A31" s="35">
        <v>9</v>
      </c>
      <c r="B31" s="172" t="s">
        <v>136</v>
      </c>
      <c r="C31" s="170"/>
      <c r="D31" s="170"/>
      <c r="E31" s="170"/>
      <c r="F31" s="170"/>
      <c r="G31" s="170"/>
      <c r="H31" s="170"/>
      <c r="I31" s="170"/>
      <c r="J31" s="170"/>
      <c r="K31" s="171"/>
      <c r="L31" s="140">
        <v>1000</v>
      </c>
      <c r="M31" s="145"/>
    </row>
    <row r="32" spans="1:13" x14ac:dyDescent="0.3">
      <c r="A32" s="35">
        <v>10</v>
      </c>
      <c r="B32" s="172" t="s">
        <v>129</v>
      </c>
      <c r="C32" s="170"/>
      <c r="D32" s="170"/>
      <c r="E32" s="170"/>
      <c r="F32" s="170"/>
      <c r="G32" s="170"/>
      <c r="H32" s="170"/>
      <c r="I32" s="170"/>
      <c r="J32" s="170"/>
      <c r="K32" s="171"/>
      <c r="L32" s="140">
        <v>3500</v>
      </c>
      <c r="M32" s="145"/>
    </row>
    <row r="33" spans="1:15" x14ac:dyDescent="0.3">
      <c r="A33" s="35">
        <v>11</v>
      </c>
      <c r="B33" s="172" t="s">
        <v>130</v>
      </c>
      <c r="C33" s="170"/>
      <c r="D33" s="170"/>
      <c r="E33" s="170"/>
      <c r="F33" s="170"/>
      <c r="G33" s="170"/>
      <c r="H33" s="170"/>
      <c r="I33" s="170"/>
      <c r="J33" s="170"/>
      <c r="K33" s="171"/>
      <c r="L33" s="140">
        <v>2500</v>
      </c>
      <c r="M33" s="145"/>
    </row>
    <row r="34" spans="1:15" x14ac:dyDescent="0.3">
      <c r="A34" s="35">
        <v>12</v>
      </c>
      <c r="B34" s="172" t="s">
        <v>144</v>
      </c>
      <c r="C34" s="170"/>
      <c r="D34" s="170"/>
      <c r="E34" s="170"/>
      <c r="F34" s="170"/>
      <c r="G34" s="170"/>
      <c r="H34" s="170"/>
      <c r="I34" s="170"/>
      <c r="J34" s="170"/>
      <c r="K34" s="171"/>
      <c r="L34" s="140">
        <v>2400</v>
      </c>
      <c r="M34" s="145"/>
    </row>
    <row r="35" spans="1:15" x14ac:dyDescent="0.3">
      <c r="A35" s="35">
        <v>13</v>
      </c>
      <c r="B35" s="172" t="s">
        <v>133</v>
      </c>
      <c r="C35" s="170"/>
      <c r="D35" s="170"/>
      <c r="E35" s="170"/>
      <c r="F35" s="170"/>
      <c r="G35" s="170"/>
      <c r="H35" s="170"/>
      <c r="I35" s="170"/>
      <c r="J35" s="170"/>
      <c r="K35" s="171"/>
      <c r="L35" s="140">
        <v>1000</v>
      </c>
      <c r="M35" s="145"/>
    </row>
    <row r="36" spans="1:15" x14ac:dyDescent="0.3">
      <c r="A36" s="35">
        <v>14</v>
      </c>
      <c r="B36" s="170" t="s">
        <v>137</v>
      </c>
      <c r="C36" s="170"/>
      <c r="D36" s="170"/>
      <c r="E36" s="170"/>
      <c r="F36" s="170"/>
      <c r="G36" s="170"/>
      <c r="H36" s="170"/>
      <c r="I36" s="170"/>
      <c r="J36" s="170"/>
      <c r="K36" s="171"/>
      <c r="L36" s="140">
        <v>2000</v>
      </c>
      <c r="M36" s="145"/>
    </row>
    <row r="37" spans="1:15" x14ac:dyDescent="0.3">
      <c r="A37" s="161" t="s">
        <v>49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54">
        <f>SUM(L23:L36)</f>
        <v>40114.47</v>
      </c>
      <c r="M37" s="155"/>
    </row>
    <row r="38" spans="1:15" x14ac:dyDescent="0.3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6"/>
      <c r="L38" s="156"/>
      <c r="M38" s="156"/>
    </row>
    <row r="39" spans="1:15" x14ac:dyDescent="0.3">
      <c r="A39" s="167" t="s">
        <v>50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/>
      <c r="L39" s="157">
        <v>-436.78</v>
      </c>
      <c r="M39" s="158"/>
    </row>
    <row r="40" spans="1:15" x14ac:dyDescent="0.3">
      <c r="A40" s="167" t="s">
        <v>54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/>
      <c r="L40" s="157">
        <v>4917.41</v>
      </c>
      <c r="M40" s="158"/>
    </row>
    <row r="41" spans="1:15" x14ac:dyDescent="0.3">
      <c r="A41" s="167" t="s">
        <v>51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/>
      <c r="L41" s="180">
        <v>14741.59</v>
      </c>
      <c r="M41" s="177"/>
    </row>
    <row r="42" spans="1:15" x14ac:dyDescent="0.3">
      <c r="A42" s="167" t="s">
        <v>52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/>
      <c r="L42" s="157">
        <v>40114.47</v>
      </c>
      <c r="M42" s="158"/>
    </row>
    <row r="43" spans="1:15" x14ac:dyDescent="0.3">
      <c r="A43" s="167" t="s">
        <v>53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/>
      <c r="L43" s="157">
        <v>-25809.66</v>
      </c>
      <c r="M43" s="177"/>
      <c r="O43" s="45"/>
    </row>
    <row r="44" spans="1:15" x14ac:dyDescent="0.3">
      <c r="A44" s="3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</row>
    <row r="45" spans="1:15" x14ac:dyDescent="0.3">
      <c r="A45" s="38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79"/>
      <c r="M45" s="179"/>
    </row>
    <row r="46" spans="1:15" x14ac:dyDescent="0.3">
      <c r="A46" s="3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</row>
    <row r="47" spans="1:15" x14ac:dyDescent="0.3">
      <c r="A47" s="3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</row>
    <row r="48" spans="1:15" x14ac:dyDescent="0.3">
      <c r="A48" s="1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"/>
      <c r="M48" s="1"/>
    </row>
    <row r="49" spans="1:13" x14ac:dyDescent="0.3">
      <c r="A49" s="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</sheetData>
  <mergeCells count="108">
    <mergeCell ref="B48:K48"/>
    <mergeCell ref="B49:K49"/>
    <mergeCell ref="L49:M49"/>
    <mergeCell ref="A40:K40"/>
    <mergeCell ref="L40:M40"/>
    <mergeCell ref="L42:M42"/>
    <mergeCell ref="L43:M43"/>
    <mergeCell ref="L44:M44"/>
    <mergeCell ref="L45:M45"/>
    <mergeCell ref="L46:M46"/>
    <mergeCell ref="L47:M47"/>
    <mergeCell ref="L41:M41"/>
    <mergeCell ref="B44:K44"/>
    <mergeCell ref="B45:K45"/>
    <mergeCell ref="B46:K46"/>
    <mergeCell ref="B47:K47"/>
    <mergeCell ref="A43:K43"/>
    <mergeCell ref="A41:K41"/>
    <mergeCell ref="A42:K42"/>
    <mergeCell ref="G19:I19"/>
    <mergeCell ref="J19:L19"/>
    <mergeCell ref="B24:K24"/>
    <mergeCell ref="L23:M23"/>
    <mergeCell ref="L24:M24"/>
    <mergeCell ref="A19:D19"/>
    <mergeCell ref="A21:M21"/>
    <mergeCell ref="B22:K22"/>
    <mergeCell ref="L30:M30"/>
    <mergeCell ref="L31:M31"/>
    <mergeCell ref="L32:M32"/>
    <mergeCell ref="L33:M33"/>
    <mergeCell ref="B36:K36"/>
    <mergeCell ref="L36:M36"/>
    <mergeCell ref="B26:K26"/>
    <mergeCell ref="L26:M26"/>
    <mergeCell ref="B27:K27"/>
    <mergeCell ref="B28:K28"/>
    <mergeCell ref="B35:K35"/>
    <mergeCell ref="L27:M27"/>
    <mergeCell ref="B34:K34"/>
    <mergeCell ref="L34:M34"/>
    <mergeCell ref="L35:M35"/>
    <mergeCell ref="B29:K29"/>
    <mergeCell ref="B30:K30"/>
    <mergeCell ref="B31:K31"/>
    <mergeCell ref="B32:K32"/>
    <mergeCell ref="B33:K33"/>
    <mergeCell ref="L29:M29"/>
    <mergeCell ref="L37:M37"/>
    <mergeCell ref="L38:M38"/>
    <mergeCell ref="L39:M39"/>
    <mergeCell ref="A17:D17"/>
    <mergeCell ref="G17:I17"/>
    <mergeCell ref="J17:L17"/>
    <mergeCell ref="A18:D18"/>
    <mergeCell ref="G18:I18"/>
    <mergeCell ref="J18:L18"/>
    <mergeCell ref="L25:M25"/>
    <mergeCell ref="E19:F19"/>
    <mergeCell ref="E18:F18"/>
    <mergeCell ref="E17:F17"/>
    <mergeCell ref="B25:K25"/>
    <mergeCell ref="L22:M22"/>
    <mergeCell ref="B23:K23"/>
    <mergeCell ref="A20:D20"/>
    <mergeCell ref="E20:F20"/>
    <mergeCell ref="G20:I20"/>
    <mergeCell ref="J20:L20"/>
    <mergeCell ref="A37:K37"/>
    <mergeCell ref="A38:K38"/>
    <mergeCell ref="A39:K39"/>
    <mergeCell ref="L28:M28"/>
    <mergeCell ref="A1:M1"/>
    <mergeCell ref="A2:M2"/>
    <mergeCell ref="A3:M3"/>
    <mergeCell ref="G8:I8"/>
    <mergeCell ref="J8:L8"/>
    <mergeCell ref="A8:D8"/>
    <mergeCell ref="E8:F8"/>
    <mergeCell ref="A6:G6"/>
    <mergeCell ref="H6:M6"/>
    <mergeCell ref="A4:D4"/>
    <mergeCell ref="E4:I4"/>
    <mergeCell ref="J4:M4"/>
    <mergeCell ref="A5:B5"/>
    <mergeCell ref="C5:H5"/>
    <mergeCell ref="I5:M5"/>
    <mergeCell ref="A7:M7"/>
    <mergeCell ref="E16:F16"/>
    <mergeCell ref="G16:I16"/>
    <mergeCell ref="J16:L16"/>
    <mergeCell ref="A16:D16"/>
    <mergeCell ref="A9:M9"/>
    <mergeCell ref="A10:D10"/>
    <mergeCell ref="E10:F10"/>
    <mergeCell ref="J12:L12"/>
    <mergeCell ref="A15:M15"/>
    <mergeCell ref="A13:L13"/>
    <mergeCell ref="G10:I10"/>
    <mergeCell ref="G11:I11"/>
    <mergeCell ref="J11:L11"/>
    <mergeCell ref="J10:L10"/>
    <mergeCell ref="A11:D11"/>
    <mergeCell ref="E11:F11"/>
    <mergeCell ref="A12:D12"/>
    <mergeCell ref="E12:F12"/>
    <mergeCell ref="G12:I12"/>
    <mergeCell ref="A14:L14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ЖДАНОВСКАЯ 54</vt:lpstr>
      <vt:lpstr>СОДЕРЖАНИЕ ЖИЛЬЯ</vt:lpstr>
      <vt:lpstr>РЕМОНТ ЖИЛЬЯ</vt:lpstr>
      <vt:lpstr>ОТЧЕТ ЖДАНОВСКАЯ 54.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2023-03-30T17:55:21Z</dcterms:modified>
</cp:coreProperties>
</file>