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2C6D7715-B28E-4644-9B8F-8776B5EEB8B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цевой счет Театральная 34-1" sheetId="1" r:id="rId1"/>
    <sheet name="СОДЕРЖАНИЕ ЖИЛЬЯ" sheetId="2" r:id="rId2"/>
    <sheet name="ОТЧЕТ Театральная34-1на подпись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M13" i="4" l="1"/>
  <c r="I147" i="2" l="1"/>
  <c r="I127" i="2"/>
  <c r="I117" i="2"/>
  <c r="I106" i="2"/>
  <c r="I97" i="2"/>
  <c r="I90" i="2"/>
  <c r="I89" i="2"/>
  <c r="I96" i="2" s="1"/>
  <c r="I105" i="2" s="1"/>
  <c r="I114" i="2" s="1"/>
  <c r="I126" i="2" s="1"/>
  <c r="I145" i="2" s="1"/>
  <c r="I84" i="2"/>
  <c r="I72" i="2"/>
  <c r="I54" i="2"/>
  <c r="I43" i="2"/>
  <c r="I31" i="2" l="1"/>
  <c r="I20" i="2"/>
  <c r="M34" i="1"/>
  <c r="M32" i="1"/>
  <c r="K31" i="1"/>
  <c r="I31" i="1"/>
  <c r="K30" i="1"/>
  <c r="I30" i="1"/>
  <c r="K29" i="1"/>
  <c r="I29" i="1"/>
  <c r="K28" i="1"/>
  <c r="I28" i="1"/>
  <c r="M24" i="1" l="1"/>
  <c r="I32" i="1"/>
  <c r="K32" i="1" l="1"/>
  <c r="I19" i="2" l="1"/>
  <c r="L28" i="4" l="1"/>
  <c r="L25" i="4"/>
  <c r="I148" i="2" l="1"/>
  <c r="I23" i="1" s="1"/>
  <c r="K23" i="1" s="1"/>
  <c r="I128" i="2"/>
  <c r="I22" i="1" s="1"/>
  <c r="K22" i="1" s="1"/>
  <c r="I118" i="2"/>
  <c r="I21" i="1" s="1"/>
  <c r="K21" i="1" s="1"/>
  <c r="G24" i="1"/>
  <c r="E24" i="1"/>
  <c r="I107" i="2" l="1"/>
  <c r="I20" i="1" s="1"/>
  <c r="K20" i="1" s="1"/>
  <c r="I91" i="2"/>
  <c r="I18" i="1" s="1"/>
  <c r="K18" i="1" s="1"/>
  <c r="I98" i="2"/>
  <c r="I19" i="1" s="1"/>
  <c r="K19" i="1" s="1"/>
  <c r="M20" i="4" l="1"/>
  <c r="G20" i="4"/>
  <c r="I85" i="2" l="1"/>
  <c r="I73" i="2"/>
  <c r="I55" i="2"/>
  <c r="I44" i="2"/>
  <c r="I32" i="2"/>
  <c r="I13" i="1" s="1"/>
  <c r="K13" i="1" s="1"/>
  <c r="I21" i="2"/>
  <c r="I12" i="1" s="1"/>
  <c r="K12" i="1" s="1"/>
  <c r="I17" i="1" l="1"/>
  <c r="K17" i="1" s="1"/>
  <c r="I16" i="1"/>
  <c r="K16" i="1" s="1"/>
  <c r="I15" i="1"/>
  <c r="K15" i="1" s="1"/>
  <c r="I14" i="1"/>
  <c r="K14" i="1" s="1"/>
  <c r="I149" i="2"/>
  <c r="L7" i="1"/>
  <c r="L6" i="1"/>
  <c r="K24" i="1" l="1"/>
  <c r="K25" i="1" s="1"/>
  <c r="I24" i="1"/>
  <c r="M38" i="1" s="1"/>
  <c r="L29" i="4" l="1"/>
  <c r="L34" i="4" s="1"/>
  <c r="J20" i="4"/>
  <c r="M11" i="4"/>
  <c r="J11" i="4"/>
  <c r="L33" i="4" s="1"/>
  <c r="L35" i="4" s="1"/>
  <c r="G11" i="4"/>
  <c r="E11" i="4"/>
  <c r="M21" i="4" l="1"/>
  <c r="I7" i="2" l="1"/>
  <c r="C13" i="1" l="1"/>
  <c r="C14" i="1" l="1"/>
  <c r="C15" i="1" s="1"/>
  <c r="M37" i="1"/>
  <c r="C16" i="1" l="1"/>
  <c r="M16" i="1" l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</calcChain>
</file>

<file path=xl/sharedStrings.xml><?xml version="1.0" encoding="utf-8"?>
<sst xmlns="http://schemas.openxmlformats.org/spreadsheetml/2006/main" count="594" uniqueCount="192">
  <si>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</si>
  <si>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</si>
  <si>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</si>
  <si>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</si>
  <si>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</si>
  <si>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</si>
  <si>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</si>
  <si>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</si>
  <si>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</si>
  <si>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</si>
  <si>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</si>
  <si>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</si>
  <si>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</si>
  <si>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</si>
  <si>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</si>
  <si>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</si>
  <si>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</si>
  <si>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</si>
  <si>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</si>
  <si>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</si>
  <si>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</si>
  <si>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</si>
  <si>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</si>
  <si>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</si>
  <si>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</si>
  <si>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</si>
  <si>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мес</t>
  </si>
  <si>
    <t>Услуги по формированию, печати и доставки квитанций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</si>
  <si>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</si>
  <si>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</si>
  <si>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</si>
  <si>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</si>
  <si>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</si>
  <si>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</si>
  <si>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</si>
  <si>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</si>
  <si>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</si>
  <si>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</si>
  <si>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</si>
  <si>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</si>
  <si>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</si>
  <si>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</si>
  <si>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</si>
  <si>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</si>
  <si>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</si>
  <si>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</si>
  <si>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Вознаграждение председателю МКД -2,00 руб. </t>
  </si>
  <si>
    <t>Приказ ГЖИ № 2243-Л  от 30.11.21г.</t>
  </si>
  <si>
    <t>Управляющая компания ООО "УК "ЮгДомКомфорт" с  01.12.2021 г.</t>
  </si>
  <si>
    <t>Приказ ГЖИ № 2243-Л от 30.11.21г.</t>
  </si>
  <si>
    <t>Протокол №1 от 20 июля 2021г.</t>
  </si>
  <si>
    <t>S жилых помещений - 3380,50 м²</t>
  </si>
  <si>
    <t>Тариф -18,10 руб.</t>
  </si>
  <si>
    <t>Содержание и ремонт общего имущества МКД -11,80 руб.</t>
  </si>
  <si>
    <t>Управление многоквартирным домом - 1,8 руб.</t>
  </si>
  <si>
    <t>Уборка придомовой территории - 2,50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</si>
  <si>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</si>
  <si>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</si>
  <si>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на доме № 34/1 по ул. Театральная</t>
  </si>
  <si>
    <t xml:space="preserve">Уборка лестничных клетей </t>
  </si>
  <si>
    <t>выезд</t>
  </si>
  <si>
    <t>по статье "Содержание и ремонт общего имущества МКД"</t>
  </si>
  <si>
    <t>дома по адресу: Ростовская область, г. Таганрог, ул.Театральная, д. 34/1</t>
  </si>
  <si>
    <t>Управление многоквартирным домом - 1,80 руб.</t>
  </si>
  <si>
    <t>Содержание и ремонт общего имущества МКД</t>
  </si>
  <si>
    <t>Уборка лестничных клетей</t>
  </si>
  <si>
    <t>Лицевой счет МКД по адресу: г. Таганрог, ул.  Театральная, д.34/1</t>
  </si>
  <si>
    <t>Январь</t>
  </si>
  <si>
    <t>Февраль</t>
  </si>
  <si>
    <t>Март</t>
  </si>
  <si>
    <t>Апрель</t>
  </si>
  <si>
    <t>Май</t>
  </si>
  <si>
    <t>Июнь</t>
  </si>
  <si>
    <t>усл.</t>
  </si>
  <si>
    <t>Проверка вентканалов и дымоходов</t>
  </si>
  <si>
    <t xml:space="preserve">Аварийно-ремонтное обслуживание, содержание жилья </t>
  </si>
  <si>
    <t>Июль</t>
  </si>
  <si>
    <t>Август</t>
  </si>
  <si>
    <t>Сентябрь</t>
  </si>
  <si>
    <t>Октябрь</t>
  </si>
  <si>
    <t>Ноябрь</t>
  </si>
  <si>
    <t>Декабрь</t>
  </si>
  <si>
    <t>Развоздушивание системы ЦО 4 под.</t>
  </si>
  <si>
    <t xml:space="preserve">Остаток по статье "Содержание и ремонт общего имущества МКД" на конец периода </t>
  </si>
  <si>
    <t>ОТЧЕТ ООО "Управляющая компания "ЮгДомКомфорт" за 2023г. перед собственниками</t>
  </si>
  <si>
    <t>Задолженность на 01.01.2023г.</t>
  </si>
  <si>
    <t>Баланс дома на 01.01.2023г.</t>
  </si>
  <si>
    <t>Начисленно средств за 2023г.</t>
  </si>
  <si>
    <t>Оплачено средств за 2023г.</t>
  </si>
  <si>
    <t>Отчет по статье "Содержание и ремонт общего имущества МКД"</t>
  </si>
  <si>
    <t>Информация за 2023г.</t>
  </si>
  <si>
    <t>за период с 01.01.2023г. по 30.06.2023г.</t>
  </si>
  <si>
    <t>ЯНВАРЬ 2023г.</t>
  </si>
  <si>
    <t>31.01.2023г.</t>
  </si>
  <si>
    <t>Осмотр системы ЦО 1 под. Низкие параметры теплоносителя</t>
  </si>
  <si>
    <t>Проверка с ТЭПТС пломб на УУТЭ, осмотр системы ЦО</t>
  </si>
  <si>
    <t>Снятие показаний с прибора учета тепловой энергии</t>
  </si>
  <si>
    <t>Развоздушивание системы ЦО 1 под.</t>
  </si>
  <si>
    <t xml:space="preserve">Размещение на сайте ГИС ЖКХ информации </t>
  </si>
  <si>
    <t>ИТОГО январь 2023г.</t>
  </si>
  <si>
    <t>ФЕВРАЛЬ 2023г.</t>
  </si>
  <si>
    <t>28.02.2023г.</t>
  </si>
  <si>
    <t>ИТОГО февраль 2023г.</t>
  </si>
  <si>
    <t>Развоздушивание системы ЦО, непрогрев кв. 18</t>
  </si>
  <si>
    <t>Приобретение, становка ламп освещения МОП</t>
  </si>
  <si>
    <t>Осмотр системы ЦО 3 под, кв. 48, Демонтаж крана развоздушивания</t>
  </si>
  <si>
    <t>Доставка песка</t>
  </si>
  <si>
    <t>МАРТ 2023г.</t>
  </si>
  <si>
    <t>31.03.2023г.</t>
  </si>
  <si>
    <t>ИТОГО март 2023г.</t>
  </si>
  <si>
    <t>Регулировка системы ЦО</t>
  </si>
  <si>
    <t>Вскрытие входной двери по просьбе собственников</t>
  </si>
  <si>
    <t xml:space="preserve">Прочистка канализации </t>
  </si>
  <si>
    <t>Замена ламп в подъезде</t>
  </si>
  <si>
    <t>Аварийный вызов - утечка сетей ЦК- вызов службы водоканал</t>
  </si>
  <si>
    <t>АПРЕЛЬ 2023г.</t>
  </si>
  <si>
    <t>30.04.2023г.</t>
  </si>
  <si>
    <t>Ремонт фановой трубы</t>
  </si>
  <si>
    <t>Регулировка отопления</t>
  </si>
  <si>
    <t>Расклейка объявлений, замеры под информационные стенды</t>
  </si>
  <si>
    <t xml:space="preserve">Восстановление освещение 4 под. </t>
  </si>
  <si>
    <t>ИТОГО апрель 2023г.</t>
  </si>
  <si>
    <t>МАЙ 2023г.</t>
  </si>
  <si>
    <t>31.05.2023г.</t>
  </si>
  <si>
    <t>Приобретение досок объявлений - 4 шт.</t>
  </si>
  <si>
    <t>Приобрет. материалов для благоустройства прнидом. Территории</t>
  </si>
  <si>
    <t xml:space="preserve">Устанновка досок объявлений </t>
  </si>
  <si>
    <t xml:space="preserve">Гидравлические испытания системы отопления </t>
  </si>
  <si>
    <t>Доставка  и разгрузка щебня</t>
  </si>
  <si>
    <t>Доставка материалов для благоустройства придомовой территориии</t>
  </si>
  <si>
    <t>Планировка щебня на придомовой территолрии</t>
  </si>
  <si>
    <t>Устройство ограждения газонов- сварочные работы</t>
  </si>
  <si>
    <t>Ремонт ступеней при входе в 3 подъезд</t>
  </si>
  <si>
    <t>Ремонт скамейки с окраской</t>
  </si>
  <si>
    <t>Устройство ограждения клумбы</t>
  </si>
  <si>
    <t>Ремонт освещения 4под.</t>
  </si>
  <si>
    <t>ИТОГО май 2023г.</t>
  </si>
  <si>
    <t>ИЮНЬ 2023г.</t>
  </si>
  <si>
    <t>ИТОГО июнь 2023г.</t>
  </si>
  <si>
    <t>ИЮЛЬ 2023г.</t>
  </si>
  <si>
    <t>ИТОГО июль 2023г.</t>
  </si>
  <si>
    <t>АВГУСТ 2023г.</t>
  </si>
  <si>
    <t>ИТОГО август 2023г.</t>
  </si>
  <si>
    <t>СЕНТЯБРЬ 2023г.</t>
  </si>
  <si>
    <t>ИТОГО сентябрь 2023г.</t>
  </si>
  <si>
    <t>ОКТЯБРЬ 2023г.</t>
  </si>
  <si>
    <t>ИТОГО октябрь 2023г.</t>
  </si>
  <si>
    <t>НОЯБРЬ 2023г.</t>
  </si>
  <si>
    <t>ИТОГО ноябрь 2024г.</t>
  </si>
  <si>
    <t>ДЕКАБРЬ 2023г.</t>
  </si>
  <si>
    <t>ИТОГО декабрь 2023г.</t>
  </si>
  <si>
    <t>ИТОГО за  2023г.</t>
  </si>
  <si>
    <t>Покос на придомовой территории</t>
  </si>
  <si>
    <t>30.06.2023г.</t>
  </si>
  <si>
    <t>Окраска скамеек и урн на придомовой территории</t>
  </si>
  <si>
    <t>Обкопка деревьев на придомовой территории</t>
  </si>
  <si>
    <t>Ремонт освещения МОП</t>
  </si>
  <si>
    <t xml:space="preserve">Побелка бордюров и деревьев </t>
  </si>
  <si>
    <t>Услуги по техническому диогностированию ВДГО</t>
  </si>
  <si>
    <t>Электроэнергия СОИД (повыш. тариф)</t>
  </si>
  <si>
    <t>Задолженность на 31.12.2023г.</t>
  </si>
  <si>
    <t>31.07.2023г.</t>
  </si>
  <si>
    <t>31.08.2023г.</t>
  </si>
  <si>
    <t>30.09.2023г.</t>
  </si>
  <si>
    <t>Помывка, шайбировка</t>
  </si>
  <si>
    <t>Сброс воздуха</t>
  </si>
  <si>
    <t>Снятие показаний УУТЭ</t>
  </si>
  <si>
    <t>31.10.2023г.</t>
  </si>
  <si>
    <t>Замена лампы в кобре</t>
  </si>
  <si>
    <t>Установка ограждения на придомовой территории</t>
  </si>
  <si>
    <t>Кронирование дерева</t>
  </si>
  <si>
    <t>Укладка проводов в кабель- канал 1 под.</t>
  </si>
  <si>
    <t>Обработка и передача показаний ОДПУ ЭЭ</t>
  </si>
  <si>
    <t>Оплата за приобретение веников</t>
  </si>
  <si>
    <t>Расклейка объявлений</t>
  </si>
  <si>
    <t>30.11.2023г.</t>
  </si>
  <si>
    <t>Осмотр системы ЦК(магазин)</t>
  </si>
  <si>
    <t>Изготовление и установка поручней при входах</t>
  </si>
  <si>
    <t>Замена ламп</t>
  </si>
  <si>
    <t>Кронирование деревьев с использованием а/вышки</t>
  </si>
  <si>
    <t>Регулировка системы ЦО (увеличение0</t>
  </si>
  <si>
    <t>Регулировка системы ЦО (уменьшение теплоносителя</t>
  </si>
  <si>
    <t>Замена крана в подвале</t>
  </si>
  <si>
    <t>Ремонт оконного блока 1 под</t>
  </si>
  <si>
    <t>Регулировка и ремонт окон</t>
  </si>
  <si>
    <t>Уборка веток</t>
  </si>
  <si>
    <t>Регулировка ЦО 2 под</t>
  </si>
  <si>
    <t>ТО ВДГО</t>
  </si>
  <si>
    <t>31.12.2023г.</t>
  </si>
  <si>
    <t>Доплата по заявлению Председателя совета МКД за уборку придомовой тер-ии</t>
  </si>
  <si>
    <t xml:space="preserve">Доплата по заявлению Председателя совета МКД за уборку придомовой тер-ии
</t>
  </si>
  <si>
    <t>с 01.01.2023г. по 30.12.2023г.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</si>
</sst>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Font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1" fontId="22" fillId="0" borderId="4" xfId="0" applyNumberFormat="1" applyFont="1" applyBorder="1" applyAlignment="1">
      <alignment wrapText="1"/>
    </xf>
    <xf numFmtId="14" fontId="15" fillId="0" borderId="4" xfId="2" applyNumberFormat="1" applyFont="1" applyBorder="1" applyAlignment="1">
      <alignment horizontal="center" vertical="center" wrapText="1"/>
    </xf>
    <xf numFmtId="14" fontId="22" fillId="0" borderId="4" xfId="2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left" vertical="top"/>
    </xf>
    <xf numFmtId="1" fontId="22" fillId="0" borderId="4" xfId="0" applyNumberFormat="1" applyFont="1" applyBorder="1" applyAlignment="1">
      <alignment horizontal="left" vertical="top" wrapText="1"/>
    </xf>
    <xf numFmtId="4" fontId="22" fillId="0" borderId="4" xfId="0" applyNumberFormat="1" applyFont="1" applyBorder="1" applyAlignment="1">
      <alignment horizontal="right" vertical="center"/>
    </xf>
    <xf numFmtId="4" fontId="4" fillId="5" borderId="4" xfId="2" applyNumberFormat="1" applyFont="1" applyFill="1" applyBorder="1" applyAlignment="1">
      <alignment horizontal="right" vertical="center" wrapText="1"/>
    </xf>
    <xf numFmtId="0" fontId="8" fillId="0" borderId="0" xfId="0" applyFont="1"/>
    <xf numFmtId="2" fontId="8" fillId="0" borderId="0" xfId="0" applyNumberFormat="1" applyFont="1"/>
    <xf numFmtId="4" fontId="26" fillId="2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4" fontId="0" fillId="0" borderId="0" xfId="0" applyNumberFormat="1"/>
    <xf numFmtId="1" fontId="2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/>
    <xf numFmtId="4" fontId="8" fillId="0" borderId="4" xfId="0" applyNumberFormat="1" applyFont="1" applyBorder="1"/>
    <xf numFmtId="0" fontId="22" fillId="0" borderId="4" xfId="0" applyFont="1" applyBorder="1" applyAlignment="1">
      <alignment horizontal="left" vertical="top" wrapText="1"/>
    </xf>
    <xf numFmtId="1" fontId="27" fillId="0" borderId="4" xfId="0" applyNumberFormat="1" applyFont="1" applyBorder="1" applyAlignment="1">
      <alignment horizontal="left" vertical="top"/>
    </xf>
    <xf numFmtId="1" fontId="27" fillId="0" borderId="4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/>
    </xf>
    <xf numFmtId="4" fontId="3" fillId="0" borderId="1" xfId="0" applyNumberFormat="1" applyFont="1" applyBorder="1"/>
    <xf numFmtId="4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2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3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0" fontId="4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6"/>
  <sheetViews>
    <sheetView tabSelected="1" showRuler="0" topLeftCell="A25" zoomScaleNormal="100" workbookViewId="0">
      <selection activeCell="K44" sqref="K44:M4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  <col min="16" max="16" width="9.5546875" bestFit="1" customWidth="1"/>
  </cols>
  <sheetData>
    <row r="1" spans="1:13" x14ac:dyDescent="0.3">
      <c r="A1" s="113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x14ac:dyDescent="0.3">
      <c r="A2" s="60" t="s">
        <v>51</v>
      </c>
      <c r="B2" s="79"/>
      <c r="C2" s="79"/>
      <c r="D2" s="61"/>
      <c r="E2" s="60" t="s">
        <v>50</v>
      </c>
      <c r="F2" s="79"/>
      <c r="G2" s="79"/>
      <c r="H2" s="79"/>
      <c r="I2" s="61"/>
      <c r="J2" s="60" t="s">
        <v>47</v>
      </c>
      <c r="K2" s="79"/>
      <c r="L2" s="79"/>
      <c r="M2" s="61"/>
    </row>
    <row r="3" spans="1:13" x14ac:dyDescent="0.3">
      <c r="A3" s="60" t="s">
        <v>52</v>
      </c>
      <c r="B3" s="61"/>
      <c r="C3" s="60" t="s">
        <v>53</v>
      </c>
      <c r="D3" s="79"/>
      <c r="E3" s="79"/>
      <c r="F3" s="79"/>
      <c r="G3" s="79"/>
      <c r="H3" s="79"/>
      <c r="I3" s="79"/>
      <c r="J3" s="79"/>
      <c r="K3" s="79"/>
      <c r="L3" s="79"/>
      <c r="M3" s="61"/>
    </row>
    <row r="4" spans="1:13" x14ac:dyDescent="0.3">
      <c r="A4" s="60" t="s">
        <v>54</v>
      </c>
      <c r="B4" s="79"/>
      <c r="C4" s="79"/>
      <c r="D4" s="79"/>
      <c r="E4" s="79"/>
      <c r="F4" s="79"/>
      <c r="G4" s="61"/>
      <c r="H4" s="60" t="s">
        <v>46</v>
      </c>
      <c r="I4" s="79"/>
      <c r="J4" s="79"/>
      <c r="K4" s="79"/>
      <c r="L4" s="79"/>
      <c r="M4" s="61"/>
    </row>
    <row r="5" spans="1:13" x14ac:dyDescent="0.3">
      <c r="A5" s="60" t="s">
        <v>55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61"/>
    </row>
    <row r="6" spans="1:13" x14ac:dyDescent="0.3">
      <c r="A6" s="60" t="s">
        <v>85</v>
      </c>
      <c r="B6" s="79"/>
      <c r="C6" s="79"/>
      <c r="D6" s="61"/>
      <c r="E6" s="62">
        <v>90853.24</v>
      </c>
      <c r="F6" s="63"/>
      <c r="G6" s="60" t="s">
        <v>87</v>
      </c>
      <c r="H6" s="79"/>
      <c r="I6" s="79"/>
      <c r="J6" s="79"/>
      <c r="K6" s="61"/>
      <c r="L6" s="62">
        <f>E24</f>
        <v>478678.8000000001</v>
      </c>
      <c r="M6" s="63"/>
    </row>
    <row r="7" spans="1:13" x14ac:dyDescent="0.3">
      <c r="A7" s="60" t="s">
        <v>86</v>
      </c>
      <c r="B7" s="79"/>
      <c r="C7" s="79"/>
      <c r="D7" s="61"/>
      <c r="E7" s="62">
        <v>28860.959999999999</v>
      </c>
      <c r="F7" s="63"/>
      <c r="G7" s="60" t="s">
        <v>88</v>
      </c>
      <c r="H7" s="79"/>
      <c r="I7" s="79"/>
      <c r="J7" s="79"/>
      <c r="K7" s="61"/>
      <c r="L7" s="62">
        <f>G24</f>
        <v>477496.66</v>
      </c>
      <c r="M7" s="61"/>
    </row>
    <row r="8" spans="1:13" x14ac:dyDescent="0.3">
      <c r="A8" s="70" t="s">
        <v>90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1:13" x14ac:dyDescent="0.3">
      <c r="A9" s="113" t="s">
        <v>89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4.25" customHeight="1" x14ac:dyDescent="0.3">
      <c r="A10" s="60" t="s">
        <v>56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62">
        <v>28860.959999999999</v>
      </c>
      <c r="M10" s="63"/>
    </row>
    <row r="11" spans="1:13" ht="54.75" customHeight="1" x14ac:dyDescent="0.3">
      <c r="A11" s="87" t="s">
        <v>0</v>
      </c>
      <c r="B11" s="87"/>
      <c r="C11" s="67" t="s">
        <v>5</v>
      </c>
      <c r="D11" s="87"/>
      <c r="E11" s="67" t="s">
        <v>1</v>
      </c>
      <c r="F11" s="87"/>
      <c r="G11" s="67" t="s">
        <v>2</v>
      </c>
      <c r="H11" s="67"/>
      <c r="I11" s="109" t="s">
        <v>3</v>
      </c>
      <c r="J11" s="109"/>
      <c r="K11" s="111" t="s">
        <v>4</v>
      </c>
      <c r="L11" s="112"/>
      <c r="M11" s="2" t="s">
        <v>6</v>
      </c>
    </row>
    <row r="12" spans="1:13" x14ac:dyDescent="0.3">
      <c r="A12" s="59" t="s">
        <v>67</v>
      </c>
      <c r="B12" s="59"/>
      <c r="C12" s="58">
        <v>54932.1</v>
      </c>
      <c r="D12" s="59"/>
      <c r="E12" s="58">
        <v>39889.9</v>
      </c>
      <c r="F12" s="58"/>
      <c r="G12" s="58">
        <v>36153.800000000003</v>
      </c>
      <c r="H12" s="58"/>
      <c r="I12" s="110">
        <f>'СОДЕРЖАНИЕ ЖИЛЬЯ'!I21</f>
        <v>28619.086950000001</v>
      </c>
      <c r="J12" s="59"/>
      <c r="K12" s="58">
        <f>G12-I12</f>
        <v>7534.7130500000021</v>
      </c>
      <c r="L12" s="59"/>
      <c r="M12" s="3">
        <v>58307.12</v>
      </c>
    </row>
    <row r="13" spans="1:13" x14ac:dyDescent="0.3">
      <c r="A13" s="60" t="s">
        <v>68</v>
      </c>
      <c r="B13" s="61"/>
      <c r="C13" s="62">
        <f>M12</f>
        <v>58307.12</v>
      </c>
      <c r="D13" s="63"/>
      <c r="E13" s="58">
        <v>39889.9</v>
      </c>
      <c r="F13" s="58"/>
      <c r="G13" s="62">
        <v>40554.82</v>
      </c>
      <c r="H13" s="63"/>
      <c r="I13" s="56">
        <f>'СОДЕРЖАНИЕ ЖИЛЬЯ'!I32</f>
        <v>16287.27447</v>
      </c>
      <c r="J13" s="57"/>
      <c r="K13" s="58">
        <f t="shared" ref="K13:K23" si="0">G13-I13</f>
        <v>24267.545529999999</v>
      </c>
      <c r="L13" s="59"/>
      <c r="M13" s="3">
        <v>57638.04</v>
      </c>
    </row>
    <row r="14" spans="1:13" x14ac:dyDescent="0.3">
      <c r="A14" s="60" t="s">
        <v>69</v>
      </c>
      <c r="B14" s="61"/>
      <c r="C14" s="62">
        <f t="shared" ref="C14:C16" si="1">M13</f>
        <v>57638.04</v>
      </c>
      <c r="D14" s="63"/>
      <c r="E14" s="58">
        <v>39889.9</v>
      </c>
      <c r="F14" s="58"/>
      <c r="G14" s="62">
        <v>41811.9</v>
      </c>
      <c r="H14" s="63"/>
      <c r="I14" s="56">
        <f>'СОДЕРЖАНИЕ ЖИЛЬЯ'!I44</f>
        <v>15885.808229999999</v>
      </c>
      <c r="J14" s="57"/>
      <c r="K14" s="58">
        <f t="shared" si="0"/>
        <v>25926.091770000003</v>
      </c>
      <c r="L14" s="59"/>
      <c r="M14" s="3">
        <v>55713.66</v>
      </c>
    </row>
    <row r="15" spans="1:13" x14ac:dyDescent="0.3">
      <c r="A15" s="60" t="s">
        <v>70</v>
      </c>
      <c r="B15" s="61"/>
      <c r="C15" s="62">
        <f t="shared" si="1"/>
        <v>55713.66</v>
      </c>
      <c r="D15" s="63"/>
      <c r="E15" s="58">
        <v>39889.9</v>
      </c>
      <c r="F15" s="58"/>
      <c r="G15" s="62">
        <v>36691.599999999999</v>
      </c>
      <c r="H15" s="63"/>
      <c r="I15" s="56">
        <f>'СОДЕРЖАНИЕ ЖИЛЬЯ'!I55</f>
        <v>15287.459010000002</v>
      </c>
      <c r="J15" s="61"/>
      <c r="K15" s="58">
        <f t="shared" si="0"/>
        <v>21404.140989999996</v>
      </c>
      <c r="L15" s="59"/>
      <c r="M15" s="3">
        <v>58562.17</v>
      </c>
    </row>
    <row r="16" spans="1:13" x14ac:dyDescent="0.3">
      <c r="A16" s="60" t="s">
        <v>71</v>
      </c>
      <c r="B16" s="61"/>
      <c r="C16" s="62">
        <f t="shared" si="1"/>
        <v>58562.17</v>
      </c>
      <c r="D16" s="63"/>
      <c r="E16" s="58">
        <v>39889.9</v>
      </c>
      <c r="F16" s="58"/>
      <c r="G16" s="62">
        <v>39730.800000000003</v>
      </c>
      <c r="H16" s="63"/>
      <c r="I16" s="56">
        <f>'СОДЕРЖАНИЕ ЖИЛЬЯ'!I73</f>
        <v>86312.40327000001</v>
      </c>
      <c r="J16" s="61"/>
      <c r="K16" s="58">
        <f t="shared" si="0"/>
        <v>-46581.603270000007</v>
      </c>
      <c r="L16" s="59"/>
      <c r="M16" s="3">
        <f t="shared" ref="M16:M22" si="2">C16+E16-G16</f>
        <v>58721.270000000004</v>
      </c>
    </row>
    <row r="17" spans="1:16" x14ac:dyDescent="0.3">
      <c r="A17" s="60" t="s">
        <v>72</v>
      </c>
      <c r="B17" s="61"/>
      <c r="C17" s="62">
        <f>M16</f>
        <v>58721.270000000004</v>
      </c>
      <c r="D17" s="63"/>
      <c r="E17" s="58">
        <v>39889.9</v>
      </c>
      <c r="F17" s="58"/>
      <c r="G17" s="62">
        <v>39839.64</v>
      </c>
      <c r="H17" s="63"/>
      <c r="I17" s="56">
        <f>'СОДЕРЖАНИЕ ЖИЛЬЯ'!I85</f>
        <v>38962.216230000005</v>
      </c>
      <c r="J17" s="61"/>
      <c r="K17" s="58">
        <f t="shared" si="0"/>
        <v>877.42376999999397</v>
      </c>
      <c r="L17" s="59"/>
      <c r="M17" s="3">
        <f t="shared" si="2"/>
        <v>58771.530000000013</v>
      </c>
    </row>
    <row r="18" spans="1:16" x14ac:dyDescent="0.3">
      <c r="A18" s="60" t="s">
        <v>76</v>
      </c>
      <c r="B18" s="61"/>
      <c r="C18" s="62">
        <f t="shared" ref="C18:C23" si="3">M17</f>
        <v>58771.530000000013</v>
      </c>
      <c r="D18" s="63"/>
      <c r="E18" s="62">
        <v>39889.9</v>
      </c>
      <c r="F18" s="63"/>
      <c r="G18" s="62">
        <v>41811.9</v>
      </c>
      <c r="H18" s="63"/>
      <c r="I18" s="56">
        <f>'СОДЕРЖАНИЕ ЖИЛЬЯ'!I91</f>
        <v>8128.4177</v>
      </c>
      <c r="J18" s="61"/>
      <c r="K18" s="58">
        <f t="shared" si="0"/>
        <v>33683.482300000003</v>
      </c>
      <c r="L18" s="59"/>
      <c r="M18" s="3">
        <f t="shared" si="2"/>
        <v>56849.530000000021</v>
      </c>
    </row>
    <row r="19" spans="1:16" x14ac:dyDescent="0.3">
      <c r="A19" s="60" t="s">
        <v>77</v>
      </c>
      <c r="B19" s="61"/>
      <c r="C19" s="62">
        <f t="shared" si="3"/>
        <v>56849.530000000021</v>
      </c>
      <c r="D19" s="63"/>
      <c r="E19" s="62">
        <v>39889.9</v>
      </c>
      <c r="F19" s="63"/>
      <c r="G19" s="62">
        <v>37947.120000000003</v>
      </c>
      <c r="H19" s="63"/>
      <c r="I19" s="56">
        <f>'СОДЕРЖАНИЕ ЖИЛЬЯ'!I98</f>
        <v>19107.910949999998</v>
      </c>
      <c r="J19" s="61"/>
      <c r="K19" s="58">
        <f t="shared" si="0"/>
        <v>18839.209050000005</v>
      </c>
      <c r="L19" s="59"/>
      <c r="M19" s="3">
        <f t="shared" si="2"/>
        <v>58792.310000000019</v>
      </c>
    </row>
    <row r="20" spans="1:16" x14ac:dyDescent="0.3">
      <c r="A20" s="60" t="s">
        <v>78</v>
      </c>
      <c r="B20" s="61"/>
      <c r="C20" s="62">
        <f t="shared" si="3"/>
        <v>58792.310000000019</v>
      </c>
      <c r="D20" s="63"/>
      <c r="E20" s="62">
        <v>39889.9</v>
      </c>
      <c r="F20" s="63"/>
      <c r="G20" s="62">
        <v>38949.22</v>
      </c>
      <c r="H20" s="63"/>
      <c r="I20" s="56">
        <f>'СОДЕРЖАНИЕ ЖИЛЬЯ'!I107</f>
        <v>18364.87271</v>
      </c>
      <c r="J20" s="61"/>
      <c r="K20" s="58">
        <f t="shared" si="0"/>
        <v>20584.347290000002</v>
      </c>
      <c r="L20" s="59"/>
      <c r="M20" s="3">
        <f t="shared" si="2"/>
        <v>59732.99000000002</v>
      </c>
    </row>
    <row r="21" spans="1:16" x14ac:dyDescent="0.3">
      <c r="A21" s="60" t="s">
        <v>79</v>
      </c>
      <c r="B21" s="61"/>
      <c r="C21" s="62">
        <f t="shared" si="3"/>
        <v>59732.99000000002</v>
      </c>
      <c r="D21" s="63"/>
      <c r="E21" s="62">
        <v>39889.9</v>
      </c>
      <c r="F21" s="63"/>
      <c r="G21" s="62">
        <v>39186.29</v>
      </c>
      <c r="H21" s="63"/>
      <c r="I21" s="56">
        <f>'СОДЕРЖАНИЕ ЖИЛЬЯ'!I118</f>
        <v>18326.597609999997</v>
      </c>
      <c r="J21" s="57"/>
      <c r="K21" s="58">
        <f t="shared" si="0"/>
        <v>20859.692390000004</v>
      </c>
      <c r="L21" s="59"/>
      <c r="M21" s="3">
        <f t="shared" si="2"/>
        <v>60436.600000000013</v>
      </c>
    </row>
    <row r="22" spans="1:16" x14ac:dyDescent="0.3">
      <c r="A22" s="60" t="s">
        <v>80</v>
      </c>
      <c r="B22" s="61"/>
      <c r="C22" s="62">
        <f t="shared" si="3"/>
        <v>60436.600000000013</v>
      </c>
      <c r="D22" s="63"/>
      <c r="E22" s="62">
        <v>39889.9</v>
      </c>
      <c r="F22" s="63"/>
      <c r="G22" s="62">
        <v>39387.78</v>
      </c>
      <c r="H22" s="63"/>
      <c r="I22" s="56">
        <f>'СОДЕРЖАНИЕ ЖИЛЬЯ'!I128</f>
        <v>11439.39675</v>
      </c>
      <c r="J22" s="57"/>
      <c r="K22" s="58">
        <f t="shared" si="0"/>
        <v>27948.383249999999</v>
      </c>
      <c r="L22" s="59"/>
      <c r="M22" s="3">
        <f t="shared" si="2"/>
        <v>60938.720000000016</v>
      </c>
      <c r="P22" s="47"/>
    </row>
    <row r="23" spans="1:16" x14ac:dyDescent="0.3">
      <c r="A23" s="60" t="s">
        <v>81</v>
      </c>
      <c r="B23" s="61"/>
      <c r="C23" s="62">
        <f t="shared" si="3"/>
        <v>60938.720000000016</v>
      </c>
      <c r="D23" s="63"/>
      <c r="E23" s="62">
        <v>39889.9</v>
      </c>
      <c r="F23" s="63"/>
      <c r="G23" s="62">
        <v>45431.79</v>
      </c>
      <c r="H23" s="63"/>
      <c r="I23" s="56">
        <f>'СОДЕРЖАНИЕ ЖИЛЬЯ'!I148</f>
        <v>87159.639200000005</v>
      </c>
      <c r="J23" s="57"/>
      <c r="K23" s="58">
        <f t="shared" si="0"/>
        <v>-41727.849200000004</v>
      </c>
      <c r="L23" s="59"/>
      <c r="M23" s="50">
        <v>56992.58</v>
      </c>
    </row>
    <row r="24" spans="1:16" x14ac:dyDescent="0.3">
      <c r="A24" s="92" t="s">
        <v>7</v>
      </c>
      <c r="B24" s="92"/>
      <c r="C24" s="93"/>
      <c r="D24" s="94"/>
      <c r="E24" s="91">
        <f>SUM(E12:E23)</f>
        <v>478678.8000000001</v>
      </c>
      <c r="F24" s="92"/>
      <c r="G24" s="91">
        <f>SUM(G12:G23)</f>
        <v>477496.66</v>
      </c>
      <c r="H24" s="91"/>
      <c r="I24" s="68">
        <f>SUM(I12:I23)</f>
        <v>363881.08308000001</v>
      </c>
      <c r="J24" s="95"/>
      <c r="K24" s="91">
        <f>SUM(K12:K23)</f>
        <v>113615.57692000002</v>
      </c>
      <c r="L24" s="92"/>
      <c r="M24" s="4">
        <f>M23</f>
        <v>56992.58</v>
      </c>
      <c r="P24" s="47"/>
    </row>
    <row r="25" spans="1:16" x14ac:dyDescent="0.3">
      <c r="A25" s="96" t="s">
        <v>83</v>
      </c>
      <c r="B25" s="97"/>
      <c r="C25" s="97"/>
      <c r="D25" s="97"/>
      <c r="E25" s="97"/>
      <c r="F25" s="97"/>
      <c r="G25" s="97"/>
      <c r="H25" s="97"/>
      <c r="I25" s="97"/>
      <c r="J25" s="98"/>
      <c r="K25" s="99">
        <f>L10+K24</f>
        <v>142476.53692000001</v>
      </c>
      <c r="L25" s="100"/>
      <c r="M25" s="4"/>
    </row>
    <row r="26" spans="1:16" x14ac:dyDescent="0.3">
      <c r="A26" s="66" t="s">
        <v>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6" ht="46.5" customHeight="1" x14ac:dyDescent="0.3">
      <c r="A27" s="70" t="s">
        <v>9</v>
      </c>
      <c r="B27" s="71"/>
      <c r="C27" s="71"/>
      <c r="D27" s="72"/>
      <c r="E27" s="101" t="s">
        <v>5</v>
      </c>
      <c r="F27" s="102"/>
      <c r="G27" s="102"/>
      <c r="H27" s="103"/>
      <c r="I27" s="67" t="s">
        <v>1</v>
      </c>
      <c r="J27" s="87"/>
      <c r="K27" s="67" t="s">
        <v>2</v>
      </c>
      <c r="L27" s="67"/>
      <c r="M27" s="2" t="s">
        <v>6</v>
      </c>
    </row>
    <row r="28" spans="1:16" ht="17.25" customHeight="1" x14ac:dyDescent="0.3">
      <c r="A28" s="76" t="s">
        <v>10</v>
      </c>
      <c r="B28" s="77"/>
      <c r="C28" s="77"/>
      <c r="D28" s="78"/>
      <c r="E28" s="104">
        <v>1475.14</v>
      </c>
      <c r="F28" s="105"/>
      <c r="G28" s="105"/>
      <c r="H28" s="106"/>
      <c r="I28" s="85">
        <f>1136.09+1136.09+1136.09+1136.09+1136.09+1136.09+1136.09+1136.09+1136.09+1136.1+2238.93+1263.6</f>
        <v>14863.44</v>
      </c>
      <c r="J28" s="86"/>
      <c r="K28" s="74">
        <f>1025.89+1146.6+1190.83+1024.08+1123.46+1134.58+1137.84+1080.79+1106.36+1113.72+1160.22+2323.87</f>
        <v>14568.239999999998</v>
      </c>
      <c r="L28" s="75"/>
      <c r="M28" s="5">
        <v>1749.92</v>
      </c>
      <c r="O28" s="48"/>
    </row>
    <row r="29" spans="1:16" x14ac:dyDescent="0.3">
      <c r="A29" s="60" t="s">
        <v>11</v>
      </c>
      <c r="B29" s="79"/>
      <c r="C29" s="79"/>
      <c r="D29" s="61"/>
      <c r="E29" s="62">
        <v>658.33</v>
      </c>
      <c r="F29" s="107"/>
      <c r="G29" s="107"/>
      <c r="H29" s="63"/>
      <c r="I29" s="60">
        <f>505.56+505.56+505.56+505.56+505.56+505.56+505.56+505.56+505.56+505.55+505.55+505.55</f>
        <v>6066.6900000000005</v>
      </c>
      <c r="J29" s="61"/>
      <c r="K29" s="62">
        <f>456.5+510.58+529.93+455.89+499.99+504.9+506.42+480.93+492.44+495.71+497.35+574.9</f>
        <v>6005.5399999999991</v>
      </c>
      <c r="L29" s="63"/>
      <c r="M29" s="5">
        <v>710.38</v>
      </c>
    </row>
    <row r="30" spans="1:16" x14ac:dyDescent="0.3">
      <c r="A30" s="60" t="s">
        <v>12</v>
      </c>
      <c r="B30" s="79"/>
      <c r="C30" s="79"/>
      <c r="D30" s="61"/>
      <c r="E30" s="62">
        <v>4993.43</v>
      </c>
      <c r="F30" s="107"/>
      <c r="G30" s="107"/>
      <c r="H30" s="63"/>
      <c r="I30" s="62">
        <f>3894.7+3894.7+3894.7+3894.7+3894.7+3894.7+1380.47+3894.7+3894.7+2020.82+3625.9</f>
        <v>38184.790000000008</v>
      </c>
      <c r="J30" s="63"/>
      <c r="K30" s="62">
        <f>3517.13+3915.89+4082.36+3503.27+3849.34+3889.5+3673.9+1613.52+3724.41+3731.74+1973.44+696.01</f>
        <v>38170.510000000009</v>
      </c>
      <c r="L30" s="61"/>
      <c r="M30" s="5">
        <v>4937.67</v>
      </c>
    </row>
    <row r="31" spans="1:16" x14ac:dyDescent="0.3">
      <c r="A31" s="60" t="s">
        <v>159</v>
      </c>
      <c r="B31" s="79"/>
      <c r="C31" s="79"/>
      <c r="D31" s="61"/>
      <c r="E31" s="62">
        <v>0</v>
      </c>
      <c r="F31" s="107"/>
      <c r="G31" s="107"/>
      <c r="H31" s="63"/>
      <c r="I31" s="62">
        <f>853.87+1024.06</f>
        <v>1877.9299999999998</v>
      </c>
      <c r="J31" s="63"/>
      <c r="K31" s="62">
        <f>742.59+221.98</f>
        <v>964.57</v>
      </c>
      <c r="L31" s="63"/>
      <c r="M31" s="5">
        <v>913.36</v>
      </c>
    </row>
    <row r="32" spans="1:16" x14ac:dyDescent="0.3">
      <c r="A32" s="80"/>
      <c r="B32" s="81"/>
      <c r="C32" s="81"/>
      <c r="D32" s="69"/>
      <c r="E32" s="68"/>
      <c r="F32" s="108"/>
      <c r="G32" s="108"/>
      <c r="H32" s="95"/>
      <c r="I32" s="68">
        <f>SUM(I28:I31)</f>
        <v>60992.850000000013</v>
      </c>
      <c r="J32" s="69"/>
      <c r="K32" s="68">
        <f>SUM(K28:K31)</f>
        <v>59708.860000000008</v>
      </c>
      <c r="L32" s="69"/>
      <c r="M32" s="4">
        <f>M28+M29+M30+M31</f>
        <v>8311.33</v>
      </c>
    </row>
    <row r="33" spans="1:18" x14ac:dyDescent="0.3">
      <c r="A33" s="73" t="s">
        <v>13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34">
        <v>8693.7800000000007</v>
      </c>
    </row>
    <row r="34" spans="1:18" x14ac:dyDescent="0.3">
      <c r="A34" s="82" t="s">
        <v>57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4">
        <f>2837.36+9237.38</f>
        <v>12074.74</v>
      </c>
    </row>
    <row r="35" spans="1:18" x14ac:dyDescent="0.3">
      <c r="A35" s="73" t="s">
        <v>14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51">
        <v>9659.73</v>
      </c>
    </row>
    <row r="36" spans="1:18" x14ac:dyDescent="0.3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8" ht="15.6" x14ac:dyDescent="0.3">
      <c r="A37" s="73" t="s">
        <v>160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8">
        <f>M24+M32+M33+M34+M35</f>
        <v>95732.160000000003</v>
      </c>
    </row>
    <row r="38" spans="1:18" x14ac:dyDescent="0.3">
      <c r="A38" s="73" t="s">
        <v>15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">
        <f>L10+G24-I24</f>
        <v>142476.53691999998</v>
      </c>
    </row>
    <row r="39" spans="1:18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</row>
    <row r="40" spans="1:18" x14ac:dyDescent="0.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</row>
    <row r="41" spans="1:18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1:18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</row>
    <row r="43" spans="1:18" x14ac:dyDescent="0.3">
      <c r="A43" s="64"/>
      <c r="B43" s="64"/>
      <c r="C43" s="64"/>
      <c r="D43" s="64"/>
      <c r="E43" s="1"/>
      <c r="F43" s="1"/>
      <c r="G43" s="1"/>
      <c r="H43" s="1"/>
      <c r="I43" s="1"/>
      <c r="J43" s="1"/>
      <c r="K43" s="1"/>
      <c r="L43" s="1"/>
      <c r="M43" s="1"/>
    </row>
    <row r="44" spans="1:18" x14ac:dyDescent="0.3">
      <c r="A44" s="64"/>
      <c r="B44" s="64"/>
      <c r="C44" s="64"/>
      <c r="D44" s="64"/>
      <c r="K44" s="65"/>
      <c r="L44" s="65"/>
      <c r="M44" s="65"/>
    </row>
    <row r="46" spans="1:18" x14ac:dyDescent="0.3">
      <c r="R46" s="48"/>
    </row>
  </sheetData>
  <mergeCells count="141">
    <mergeCell ref="L6:M6"/>
    <mergeCell ref="L7:M7"/>
    <mergeCell ref="A8:M8"/>
    <mergeCell ref="A9:M9"/>
    <mergeCell ref="G12:H12"/>
    <mergeCell ref="A13:B13"/>
    <mergeCell ref="A14:B14"/>
    <mergeCell ref="A15:B15"/>
    <mergeCell ref="A16:B16"/>
    <mergeCell ref="C13:D13"/>
    <mergeCell ref="C14:D14"/>
    <mergeCell ref="C15:D15"/>
    <mergeCell ref="C16:D16"/>
    <mergeCell ref="E13:F13"/>
    <mergeCell ref="E14:F14"/>
    <mergeCell ref="E15:F15"/>
    <mergeCell ref="E16:F16"/>
    <mergeCell ref="G13:H13"/>
    <mergeCell ref="G14:H14"/>
    <mergeCell ref="G15:H15"/>
    <mergeCell ref="G16:H16"/>
    <mergeCell ref="I13:J13"/>
    <mergeCell ref="I14:J14"/>
    <mergeCell ref="I15:J15"/>
    <mergeCell ref="I11:J11"/>
    <mergeCell ref="I12:J12"/>
    <mergeCell ref="K11:L11"/>
    <mergeCell ref="A1:M1"/>
    <mergeCell ref="A2:D2"/>
    <mergeCell ref="E2:I2"/>
    <mergeCell ref="J2:M2"/>
    <mergeCell ref="A3:B3"/>
    <mergeCell ref="C3:M3"/>
    <mergeCell ref="A4:G4"/>
    <mergeCell ref="H4:M4"/>
    <mergeCell ref="L10:M10"/>
    <mergeCell ref="A10:K10"/>
    <mergeCell ref="A7:D7"/>
    <mergeCell ref="E7:F7"/>
    <mergeCell ref="G7:K7"/>
    <mergeCell ref="A5:M5"/>
    <mergeCell ref="A6:D6"/>
    <mergeCell ref="E6:F6"/>
    <mergeCell ref="G6:K6"/>
    <mergeCell ref="A11:B11"/>
    <mergeCell ref="C11:D11"/>
    <mergeCell ref="E11:F11"/>
    <mergeCell ref="G11:H11"/>
    <mergeCell ref="K12:L12"/>
    <mergeCell ref="A12:B12"/>
    <mergeCell ref="C12:D12"/>
    <mergeCell ref="E12:F12"/>
    <mergeCell ref="A17:B17"/>
    <mergeCell ref="C17:D17"/>
    <mergeCell ref="E17:F17"/>
    <mergeCell ref="G17:H17"/>
    <mergeCell ref="I16:J16"/>
    <mergeCell ref="I17:J17"/>
    <mergeCell ref="K13:L13"/>
    <mergeCell ref="K14:L14"/>
    <mergeCell ref="K15:L15"/>
    <mergeCell ref="K16:L16"/>
    <mergeCell ref="K17:L17"/>
    <mergeCell ref="A36:M36"/>
    <mergeCell ref="K24:L24"/>
    <mergeCell ref="A24:B24"/>
    <mergeCell ref="C24:D24"/>
    <mergeCell ref="E24:F24"/>
    <mergeCell ref="G24:H24"/>
    <mergeCell ref="I24:J24"/>
    <mergeCell ref="A25:J25"/>
    <mergeCell ref="K25:L25"/>
    <mergeCell ref="E27:H27"/>
    <mergeCell ref="E28:H28"/>
    <mergeCell ref="E29:H29"/>
    <mergeCell ref="E30:H30"/>
    <mergeCell ref="E32:H32"/>
    <mergeCell ref="A31:D31"/>
    <mergeCell ref="E31:H31"/>
    <mergeCell ref="I31:J31"/>
    <mergeCell ref="K31:L31"/>
    <mergeCell ref="A43:D43"/>
    <mergeCell ref="A44:D44"/>
    <mergeCell ref="K44:M44"/>
    <mergeCell ref="A26:M26"/>
    <mergeCell ref="K27:L27"/>
    <mergeCell ref="K29:L29"/>
    <mergeCell ref="K30:L30"/>
    <mergeCell ref="K32:L32"/>
    <mergeCell ref="A27:D27"/>
    <mergeCell ref="A37:L37"/>
    <mergeCell ref="A38:L38"/>
    <mergeCell ref="K28:L28"/>
    <mergeCell ref="A33:L33"/>
    <mergeCell ref="A35:L35"/>
    <mergeCell ref="I29:J29"/>
    <mergeCell ref="I30:J30"/>
    <mergeCell ref="I32:J32"/>
    <mergeCell ref="A28:D28"/>
    <mergeCell ref="A29:D29"/>
    <mergeCell ref="A30:D30"/>
    <mergeCell ref="A32:D32"/>
    <mergeCell ref="A34:L34"/>
    <mergeCell ref="I28:J28"/>
    <mergeCell ref="I27:J27"/>
    <mergeCell ref="A21:B21"/>
    <mergeCell ref="C18:D18"/>
    <mergeCell ref="C19:D19"/>
    <mergeCell ref="C20:D20"/>
    <mergeCell ref="C21:D21"/>
    <mergeCell ref="E18:F18"/>
    <mergeCell ref="E19:F19"/>
    <mergeCell ref="E20:F20"/>
    <mergeCell ref="E21:F21"/>
    <mergeCell ref="A18:B18"/>
    <mergeCell ref="A19:B19"/>
    <mergeCell ref="A20:B20"/>
    <mergeCell ref="G18:H18"/>
    <mergeCell ref="G19:H19"/>
    <mergeCell ref="G20:H20"/>
    <mergeCell ref="G21:H21"/>
    <mergeCell ref="I18:J18"/>
    <mergeCell ref="I19:J19"/>
    <mergeCell ref="I20:J20"/>
    <mergeCell ref="I21:J21"/>
    <mergeCell ref="K18:L18"/>
    <mergeCell ref="K19:L19"/>
    <mergeCell ref="K20:L20"/>
    <mergeCell ref="K21:L21"/>
    <mergeCell ref="I22:J22"/>
    <mergeCell ref="I23:J23"/>
    <mergeCell ref="K22:L22"/>
    <mergeCell ref="K23:L23"/>
    <mergeCell ref="A22:B22"/>
    <mergeCell ref="A23:B23"/>
    <mergeCell ref="C22:D22"/>
    <mergeCell ref="C23:D23"/>
    <mergeCell ref="E22:F22"/>
    <mergeCell ref="E23:F23"/>
    <mergeCell ref="G22:H22"/>
    <mergeCell ref="G23:H23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49"/>
  <sheetViews>
    <sheetView topLeftCell="A139" zoomScaleNormal="100" workbookViewId="0">
      <selection activeCell="O132" sqref="O132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3.3320312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16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61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58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91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6" t="s">
        <v>48</v>
      </c>
      <c r="C6" s="26"/>
      <c r="D6" s="27"/>
      <c r="E6" s="27"/>
      <c r="F6" s="26"/>
      <c r="G6" s="28"/>
      <c r="H6" s="28"/>
      <c r="I6" s="28"/>
      <c r="J6" s="29"/>
    </row>
    <row r="7" spans="2:10" x14ac:dyDescent="0.3">
      <c r="B7" s="18"/>
      <c r="C7" s="18"/>
      <c r="D7" s="18"/>
      <c r="E7" s="18"/>
      <c r="F7" s="18"/>
      <c r="G7" s="18"/>
      <c r="H7" s="19" t="s">
        <v>17</v>
      </c>
      <c r="I7" s="20">
        <f ca="1">TODAY()</f>
        <v>45379</v>
      </c>
    </row>
    <row r="8" spans="2:10" ht="12.75" customHeight="1" x14ac:dyDescent="0.3">
      <c r="B8" s="136" t="s">
        <v>18</v>
      </c>
      <c r="C8" s="129" t="s">
        <v>24</v>
      </c>
      <c r="D8" s="134" t="s">
        <v>19</v>
      </c>
      <c r="E8" s="132"/>
      <c r="F8" s="129" t="s">
        <v>20</v>
      </c>
      <c r="G8" s="129" t="s">
        <v>21</v>
      </c>
      <c r="H8" s="129" t="s">
        <v>22</v>
      </c>
      <c r="I8" s="132" t="s">
        <v>23</v>
      </c>
    </row>
    <row r="9" spans="2:10" ht="24" customHeight="1" x14ac:dyDescent="0.3">
      <c r="B9" s="137"/>
      <c r="C9" s="130"/>
      <c r="D9" s="135"/>
      <c r="E9" s="133"/>
      <c r="F9" s="131"/>
      <c r="G9" s="131"/>
      <c r="H9" s="130"/>
      <c r="I9" s="133"/>
    </row>
    <row r="10" spans="2:10" x14ac:dyDescent="0.3">
      <c r="B10" s="126" t="s">
        <v>92</v>
      </c>
      <c r="C10" s="127"/>
      <c r="D10" s="127"/>
      <c r="E10" s="127"/>
      <c r="F10" s="127"/>
      <c r="G10" s="127"/>
      <c r="H10" s="127"/>
      <c r="I10" s="128"/>
    </row>
    <row r="11" spans="2:10" ht="37.5" customHeight="1" x14ac:dyDescent="0.3">
      <c r="B11" s="21">
        <v>1</v>
      </c>
      <c r="C11" s="37" t="s">
        <v>93</v>
      </c>
      <c r="D11" s="118" t="s">
        <v>25</v>
      </c>
      <c r="E11" s="119"/>
      <c r="F11" s="36" t="s">
        <v>82</v>
      </c>
      <c r="G11" s="24" t="s">
        <v>73</v>
      </c>
      <c r="H11" s="24">
        <v>1</v>
      </c>
      <c r="I11" s="25">
        <v>1302</v>
      </c>
    </row>
    <row r="12" spans="2:10" ht="40.200000000000003" x14ac:dyDescent="0.3">
      <c r="B12" s="21">
        <v>2</v>
      </c>
      <c r="C12" s="37" t="s">
        <v>93</v>
      </c>
      <c r="D12" s="118" t="s">
        <v>25</v>
      </c>
      <c r="E12" s="119"/>
      <c r="F12" s="36" t="s">
        <v>94</v>
      </c>
      <c r="G12" s="24" t="s">
        <v>73</v>
      </c>
      <c r="H12" s="24">
        <v>1</v>
      </c>
      <c r="I12" s="25">
        <v>1275</v>
      </c>
    </row>
    <row r="13" spans="2:10" ht="30" customHeight="1" x14ac:dyDescent="0.3">
      <c r="B13" s="21">
        <v>3</v>
      </c>
      <c r="C13" s="37" t="s">
        <v>93</v>
      </c>
      <c r="D13" s="118" t="s">
        <v>25</v>
      </c>
      <c r="E13" s="119"/>
      <c r="F13" s="36" t="s">
        <v>95</v>
      </c>
      <c r="G13" s="24" t="s">
        <v>73</v>
      </c>
      <c r="H13" s="24">
        <v>1</v>
      </c>
      <c r="I13" s="25">
        <v>1307</v>
      </c>
    </row>
    <row r="14" spans="2:10" ht="27" x14ac:dyDescent="0.3">
      <c r="B14" s="21">
        <v>4</v>
      </c>
      <c r="C14" s="37" t="s">
        <v>93</v>
      </c>
      <c r="D14" s="118" t="s">
        <v>25</v>
      </c>
      <c r="E14" s="119"/>
      <c r="F14" s="36" t="s">
        <v>96</v>
      </c>
      <c r="G14" s="24" t="s">
        <v>73</v>
      </c>
      <c r="H14" s="24">
        <v>1</v>
      </c>
      <c r="I14" s="25">
        <v>1500</v>
      </c>
    </row>
    <row r="15" spans="2:10" ht="27" x14ac:dyDescent="0.3">
      <c r="B15" s="21">
        <v>5</v>
      </c>
      <c r="C15" s="37" t="s">
        <v>93</v>
      </c>
      <c r="D15" s="118" t="s">
        <v>25</v>
      </c>
      <c r="E15" s="119"/>
      <c r="F15" s="36" t="s">
        <v>74</v>
      </c>
      <c r="G15" s="24" t="s">
        <v>73</v>
      </c>
      <c r="H15" s="24">
        <v>1</v>
      </c>
      <c r="I15" s="25">
        <v>13860</v>
      </c>
    </row>
    <row r="16" spans="2:10" ht="25.5" customHeight="1" x14ac:dyDescent="0.3">
      <c r="B16" s="21">
        <v>6</v>
      </c>
      <c r="C16" s="37" t="s">
        <v>93</v>
      </c>
      <c r="D16" s="118" t="s">
        <v>25</v>
      </c>
      <c r="E16" s="119"/>
      <c r="F16" s="36" t="s">
        <v>97</v>
      </c>
      <c r="G16" s="24" t="s">
        <v>73</v>
      </c>
      <c r="H16" s="24">
        <v>1</v>
      </c>
      <c r="I16" s="25">
        <v>1302</v>
      </c>
    </row>
    <row r="17" spans="2:9" x14ac:dyDescent="0.3">
      <c r="B17" s="21">
        <v>7</v>
      </c>
      <c r="C17" s="37" t="s">
        <v>93</v>
      </c>
      <c r="D17" s="118" t="s">
        <v>25</v>
      </c>
      <c r="E17" s="119"/>
      <c r="F17" s="36" t="s">
        <v>59</v>
      </c>
      <c r="G17" s="24" t="s">
        <v>73</v>
      </c>
      <c r="H17" s="24">
        <v>1</v>
      </c>
      <c r="I17" s="25">
        <v>5000</v>
      </c>
    </row>
    <row r="18" spans="2:9" ht="42" customHeight="1" x14ac:dyDescent="0.3">
      <c r="B18" s="21">
        <v>8</v>
      </c>
      <c r="C18" s="37" t="s">
        <v>93</v>
      </c>
      <c r="D18" s="118" t="s">
        <v>25</v>
      </c>
      <c r="E18" s="119"/>
      <c r="F18" s="36" t="s">
        <v>189</v>
      </c>
      <c r="G18" s="24" t="s">
        <v>26</v>
      </c>
      <c r="H18" s="24">
        <v>1</v>
      </c>
      <c r="I18" s="25">
        <v>500</v>
      </c>
    </row>
    <row r="19" spans="2:9" ht="27" x14ac:dyDescent="0.3">
      <c r="B19" s="21">
        <v>9</v>
      </c>
      <c r="C19" s="37" t="s">
        <v>93</v>
      </c>
      <c r="D19" s="118" t="s">
        <v>25</v>
      </c>
      <c r="E19" s="119"/>
      <c r="F19" s="36" t="s">
        <v>98</v>
      </c>
      <c r="G19" s="24" t="s">
        <v>26</v>
      </c>
      <c r="H19" s="24">
        <v>1</v>
      </c>
      <c r="I19" s="25">
        <f>3380.5*0.1</f>
        <v>338.05</v>
      </c>
    </row>
    <row r="20" spans="2:9" ht="26.4" x14ac:dyDescent="0.3">
      <c r="B20" s="21">
        <v>10</v>
      </c>
      <c r="C20" s="37" t="s">
        <v>93</v>
      </c>
      <c r="D20" s="118" t="s">
        <v>25</v>
      </c>
      <c r="E20" s="119"/>
      <c r="F20" s="23" t="s">
        <v>27</v>
      </c>
      <c r="G20" s="24" t="s">
        <v>26</v>
      </c>
      <c r="H20" s="24">
        <v>1</v>
      </c>
      <c r="I20" s="25">
        <f>(66723.41*1.9%)+(60455.76*1.6%)</f>
        <v>2235.0369500000002</v>
      </c>
    </row>
    <row r="21" spans="2:9" ht="12.75" customHeight="1" x14ac:dyDescent="0.3">
      <c r="B21" s="120" t="s">
        <v>99</v>
      </c>
      <c r="C21" s="121"/>
      <c r="D21" s="121"/>
      <c r="E21" s="121"/>
      <c r="F21" s="121"/>
      <c r="G21" s="121"/>
      <c r="H21" s="122"/>
      <c r="I21" s="42">
        <f>SUM(I11:I20)</f>
        <v>28619.086950000001</v>
      </c>
    </row>
    <row r="22" spans="2:9" x14ac:dyDescent="0.3">
      <c r="B22" s="126" t="s">
        <v>100</v>
      </c>
      <c r="C22" s="127"/>
      <c r="D22" s="127"/>
      <c r="E22" s="127"/>
      <c r="F22" s="127"/>
      <c r="G22" s="127"/>
      <c r="H22" s="127"/>
      <c r="I22" s="128"/>
    </row>
    <row r="23" spans="2:9" ht="23.25" customHeight="1" x14ac:dyDescent="0.3">
      <c r="B23" s="21">
        <v>1</v>
      </c>
      <c r="C23" s="38" t="s">
        <v>101</v>
      </c>
      <c r="D23" s="118" t="s">
        <v>25</v>
      </c>
      <c r="E23" s="119"/>
      <c r="F23" s="36" t="s">
        <v>103</v>
      </c>
      <c r="G23" s="24" t="s">
        <v>73</v>
      </c>
      <c r="H23" s="24">
        <v>1</v>
      </c>
      <c r="I23" s="25">
        <v>1362</v>
      </c>
    </row>
    <row r="24" spans="2:9" ht="27" x14ac:dyDescent="0.3">
      <c r="B24" s="21">
        <v>2</v>
      </c>
      <c r="C24" s="38" t="s">
        <v>101</v>
      </c>
      <c r="D24" s="118" t="s">
        <v>25</v>
      </c>
      <c r="E24" s="119"/>
      <c r="F24" s="36" t="s">
        <v>104</v>
      </c>
      <c r="G24" s="24" t="s">
        <v>73</v>
      </c>
      <c r="H24" s="24">
        <v>1</v>
      </c>
      <c r="I24" s="25">
        <v>2591</v>
      </c>
    </row>
    <row r="25" spans="2:9" ht="40.200000000000003" x14ac:dyDescent="0.3">
      <c r="B25" s="21">
        <v>3</v>
      </c>
      <c r="C25" s="38" t="s">
        <v>101</v>
      </c>
      <c r="D25" s="118" t="s">
        <v>25</v>
      </c>
      <c r="E25" s="119"/>
      <c r="F25" s="36" t="s">
        <v>105</v>
      </c>
      <c r="G25" s="24" t="s">
        <v>60</v>
      </c>
      <c r="H25" s="24">
        <v>1</v>
      </c>
      <c r="I25" s="25">
        <v>1644</v>
      </c>
    </row>
    <row r="26" spans="2:9" ht="27" x14ac:dyDescent="0.3">
      <c r="B26" s="21">
        <v>4</v>
      </c>
      <c r="C26" s="38" t="s">
        <v>101</v>
      </c>
      <c r="D26" s="118" t="s">
        <v>25</v>
      </c>
      <c r="E26" s="119"/>
      <c r="F26" s="36" t="s">
        <v>96</v>
      </c>
      <c r="G26" s="24" t="s">
        <v>73</v>
      </c>
      <c r="H26" s="24">
        <v>1</v>
      </c>
      <c r="I26" s="25">
        <v>1500</v>
      </c>
    </row>
    <row r="27" spans="2:9" ht="26.4" x14ac:dyDescent="0.3">
      <c r="B27" s="21">
        <v>5</v>
      </c>
      <c r="C27" s="38" t="s">
        <v>101</v>
      </c>
      <c r="D27" s="118" t="s">
        <v>25</v>
      </c>
      <c r="E27" s="119"/>
      <c r="F27" s="36" t="s">
        <v>106</v>
      </c>
      <c r="G27" s="24" t="s">
        <v>73</v>
      </c>
      <c r="H27" s="24">
        <v>1</v>
      </c>
      <c r="I27" s="25">
        <v>1000</v>
      </c>
    </row>
    <row r="28" spans="2:9" ht="40.200000000000003" x14ac:dyDescent="0.3">
      <c r="B28" s="21">
        <v>6</v>
      </c>
      <c r="C28" s="38" t="s">
        <v>101</v>
      </c>
      <c r="D28" s="118" t="s">
        <v>25</v>
      </c>
      <c r="E28" s="119"/>
      <c r="F28" s="36" t="s">
        <v>189</v>
      </c>
      <c r="G28" s="24" t="s">
        <v>26</v>
      </c>
      <c r="H28" s="24">
        <v>1</v>
      </c>
      <c r="I28" s="25">
        <v>500</v>
      </c>
    </row>
    <row r="29" spans="2:9" ht="27" x14ac:dyDescent="0.3">
      <c r="B29" s="21">
        <v>7</v>
      </c>
      <c r="C29" s="38" t="s">
        <v>101</v>
      </c>
      <c r="D29" s="118" t="s">
        <v>25</v>
      </c>
      <c r="E29" s="119"/>
      <c r="F29" s="36" t="s">
        <v>98</v>
      </c>
      <c r="G29" s="24" t="s">
        <v>26</v>
      </c>
      <c r="H29" s="24">
        <v>1</v>
      </c>
      <c r="I29" s="25">
        <v>338.05</v>
      </c>
    </row>
    <row r="30" spans="2:9" ht="25.5" customHeight="1" x14ac:dyDescent="0.3">
      <c r="B30" s="21">
        <v>8</v>
      </c>
      <c r="C30" s="38" t="s">
        <v>101</v>
      </c>
      <c r="D30" s="118" t="s">
        <v>25</v>
      </c>
      <c r="E30" s="119"/>
      <c r="F30" s="36" t="s">
        <v>59</v>
      </c>
      <c r="G30" s="24" t="s">
        <v>73</v>
      </c>
      <c r="H30" s="24">
        <v>1</v>
      </c>
      <c r="I30" s="25">
        <v>5000</v>
      </c>
    </row>
    <row r="31" spans="2:9" ht="26.4" x14ac:dyDescent="0.3">
      <c r="B31" s="21">
        <v>9</v>
      </c>
      <c r="C31" s="38" t="s">
        <v>101</v>
      </c>
      <c r="D31" s="118" t="s">
        <v>25</v>
      </c>
      <c r="E31" s="119"/>
      <c r="F31" s="23" t="s">
        <v>27</v>
      </c>
      <c r="G31" s="24" t="s">
        <v>73</v>
      </c>
      <c r="H31" s="24">
        <v>1</v>
      </c>
      <c r="I31" s="25">
        <f>(66723.41*1.9%)+(67779.98*1.6%)</f>
        <v>2352.2244700000001</v>
      </c>
    </row>
    <row r="32" spans="2:9" ht="12.75" customHeight="1" x14ac:dyDescent="0.3">
      <c r="B32" s="120" t="s">
        <v>102</v>
      </c>
      <c r="C32" s="121"/>
      <c r="D32" s="121"/>
      <c r="E32" s="121"/>
      <c r="F32" s="121"/>
      <c r="G32" s="121"/>
      <c r="H32" s="122"/>
      <c r="I32" s="42">
        <f>SUM(I23:I31)</f>
        <v>16287.27447</v>
      </c>
    </row>
    <row r="33" spans="2:9" x14ac:dyDescent="0.3">
      <c r="B33" s="126" t="s">
        <v>107</v>
      </c>
      <c r="C33" s="127"/>
      <c r="D33" s="127"/>
      <c r="E33" s="127"/>
      <c r="F33" s="127"/>
      <c r="G33" s="127"/>
      <c r="H33" s="127"/>
      <c r="I33" s="128"/>
    </row>
    <row r="34" spans="2:9" x14ac:dyDescent="0.3">
      <c r="B34" s="21">
        <v>1</v>
      </c>
      <c r="C34" s="22" t="s">
        <v>108</v>
      </c>
      <c r="D34" s="118" t="s">
        <v>25</v>
      </c>
      <c r="E34" s="119"/>
      <c r="F34" s="40" t="s">
        <v>110</v>
      </c>
      <c r="G34" s="24" t="s">
        <v>73</v>
      </c>
      <c r="H34" s="24">
        <v>1</v>
      </c>
      <c r="I34" s="41">
        <v>1694</v>
      </c>
    </row>
    <row r="35" spans="2:9" ht="26.4" x14ac:dyDescent="0.3">
      <c r="B35" s="21">
        <v>2</v>
      </c>
      <c r="C35" s="22" t="s">
        <v>108</v>
      </c>
      <c r="D35" s="118" t="s">
        <v>25</v>
      </c>
      <c r="E35" s="119"/>
      <c r="F35" s="40" t="s">
        <v>111</v>
      </c>
      <c r="G35" s="24" t="s">
        <v>73</v>
      </c>
      <c r="H35" s="24">
        <v>1</v>
      </c>
      <c r="I35" s="25">
        <v>1767</v>
      </c>
    </row>
    <row r="36" spans="2:9" ht="26.4" x14ac:dyDescent="0.3">
      <c r="B36" s="21">
        <v>3</v>
      </c>
      <c r="C36" s="22" t="s">
        <v>108</v>
      </c>
      <c r="D36" s="118" t="s">
        <v>25</v>
      </c>
      <c r="E36" s="119"/>
      <c r="F36" s="40" t="s">
        <v>96</v>
      </c>
      <c r="G36" s="24" t="s">
        <v>73</v>
      </c>
      <c r="H36" s="24">
        <v>1</v>
      </c>
      <c r="I36" s="25">
        <v>1500</v>
      </c>
    </row>
    <row r="37" spans="2:9" x14ac:dyDescent="0.3">
      <c r="B37" s="21">
        <v>4</v>
      </c>
      <c r="C37" s="22" t="s">
        <v>108</v>
      </c>
      <c r="D37" s="118" t="s">
        <v>25</v>
      </c>
      <c r="E37" s="119"/>
      <c r="F37" s="40" t="s">
        <v>112</v>
      </c>
      <c r="G37" s="24" t="s">
        <v>73</v>
      </c>
      <c r="H37" s="24">
        <v>1</v>
      </c>
      <c r="I37" s="25">
        <v>1200</v>
      </c>
    </row>
    <row r="38" spans="2:9" ht="52.8" x14ac:dyDescent="0.3">
      <c r="B38" s="21">
        <v>5</v>
      </c>
      <c r="C38" s="22" t="s">
        <v>108</v>
      </c>
      <c r="D38" s="118" t="s">
        <v>25</v>
      </c>
      <c r="E38" s="119"/>
      <c r="F38" s="40" t="s">
        <v>190</v>
      </c>
      <c r="G38" s="24" t="s">
        <v>26</v>
      </c>
      <c r="H38" s="24">
        <v>1</v>
      </c>
      <c r="I38" s="25">
        <v>500</v>
      </c>
    </row>
    <row r="39" spans="2:9" x14ac:dyDescent="0.3">
      <c r="B39" s="21">
        <v>6</v>
      </c>
      <c r="C39" s="22" t="s">
        <v>108</v>
      </c>
      <c r="D39" s="118" t="s">
        <v>25</v>
      </c>
      <c r="E39" s="119"/>
      <c r="F39" s="40" t="s">
        <v>113</v>
      </c>
      <c r="G39" s="24" t="s">
        <v>73</v>
      </c>
      <c r="H39" s="24">
        <v>1</v>
      </c>
      <c r="I39" s="25">
        <v>500</v>
      </c>
    </row>
    <row r="40" spans="2:9" ht="39.6" x14ac:dyDescent="0.3">
      <c r="B40" s="21">
        <v>7</v>
      </c>
      <c r="C40" s="22" t="s">
        <v>108</v>
      </c>
      <c r="D40" s="118" t="s">
        <v>25</v>
      </c>
      <c r="E40" s="119"/>
      <c r="F40" s="40" t="s">
        <v>114</v>
      </c>
      <c r="G40" s="24" t="s">
        <v>73</v>
      </c>
      <c r="H40" s="24">
        <v>1</v>
      </c>
      <c r="I40" s="25">
        <v>1000</v>
      </c>
    </row>
    <row r="41" spans="2:9" ht="27" x14ac:dyDescent="0.3">
      <c r="B41" s="21">
        <v>8</v>
      </c>
      <c r="C41" s="22" t="s">
        <v>108</v>
      </c>
      <c r="D41" s="118" t="s">
        <v>25</v>
      </c>
      <c r="E41" s="119"/>
      <c r="F41" s="36" t="s">
        <v>98</v>
      </c>
      <c r="G41" s="24" t="s">
        <v>26</v>
      </c>
      <c r="H41" s="24">
        <v>1</v>
      </c>
      <c r="I41" s="25">
        <v>338.05</v>
      </c>
    </row>
    <row r="42" spans="2:9" ht="12.75" customHeight="1" x14ac:dyDescent="0.3">
      <c r="B42" s="21">
        <v>9</v>
      </c>
      <c r="C42" s="22" t="s">
        <v>108</v>
      </c>
      <c r="D42" s="118" t="s">
        <v>25</v>
      </c>
      <c r="E42" s="119"/>
      <c r="F42" s="36" t="s">
        <v>59</v>
      </c>
      <c r="G42" s="24" t="s">
        <v>26</v>
      </c>
      <c r="H42" s="24">
        <v>1</v>
      </c>
      <c r="I42" s="25">
        <v>5000</v>
      </c>
    </row>
    <row r="43" spans="2:9" ht="26.4" x14ac:dyDescent="0.3">
      <c r="B43" s="21">
        <v>10</v>
      </c>
      <c r="C43" s="22" t="s">
        <v>108</v>
      </c>
      <c r="D43" s="118" t="s">
        <v>25</v>
      </c>
      <c r="E43" s="119"/>
      <c r="F43" s="23" t="s">
        <v>27</v>
      </c>
      <c r="G43" s="24" t="s">
        <v>26</v>
      </c>
      <c r="H43" s="24">
        <v>1</v>
      </c>
      <c r="I43" s="25">
        <f>(66723.41*1.9%)+(69938.34*1.6%)</f>
        <v>2386.7582299999999</v>
      </c>
    </row>
    <row r="44" spans="2:9" ht="12.75" customHeight="1" x14ac:dyDescent="0.3">
      <c r="B44" s="120" t="s">
        <v>109</v>
      </c>
      <c r="C44" s="121"/>
      <c r="D44" s="121"/>
      <c r="E44" s="121"/>
      <c r="F44" s="121"/>
      <c r="G44" s="121"/>
      <c r="H44" s="122"/>
      <c r="I44" s="42">
        <f>SUM(I34:I43)</f>
        <v>15885.808229999999</v>
      </c>
    </row>
    <row r="45" spans="2:9" x14ac:dyDescent="0.3">
      <c r="B45" s="126" t="s">
        <v>115</v>
      </c>
      <c r="C45" s="127"/>
      <c r="D45" s="127"/>
      <c r="E45" s="127"/>
      <c r="F45" s="127"/>
      <c r="G45" s="127"/>
      <c r="H45" s="127"/>
      <c r="I45" s="128"/>
    </row>
    <row r="46" spans="2:9" ht="32.25" customHeight="1" x14ac:dyDescent="0.3">
      <c r="B46" s="21">
        <v>1</v>
      </c>
      <c r="C46" s="38" t="s">
        <v>116</v>
      </c>
      <c r="D46" s="118" t="s">
        <v>25</v>
      </c>
      <c r="E46" s="119"/>
      <c r="F46" s="40" t="s">
        <v>117</v>
      </c>
      <c r="G46" s="24" t="s">
        <v>73</v>
      </c>
      <c r="H46" s="24">
        <v>1</v>
      </c>
      <c r="I46" s="25">
        <v>850</v>
      </c>
    </row>
    <row r="47" spans="2:9" ht="26.4" x14ac:dyDescent="0.3">
      <c r="B47" s="21">
        <v>2</v>
      </c>
      <c r="C47" s="38" t="s">
        <v>116</v>
      </c>
      <c r="D47" s="118" t="s">
        <v>25</v>
      </c>
      <c r="E47" s="119"/>
      <c r="F47" s="40" t="s">
        <v>118</v>
      </c>
      <c r="G47" s="24" t="s">
        <v>73</v>
      </c>
      <c r="H47" s="24">
        <v>1</v>
      </c>
      <c r="I47" s="25">
        <v>1000</v>
      </c>
    </row>
    <row r="48" spans="2:9" ht="26.4" x14ac:dyDescent="0.3">
      <c r="B48" s="21">
        <v>3</v>
      </c>
      <c r="C48" s="38" t="s">
        <v>116</v>
      </c>
      <c r="D48" s="118" t="s">
        <v>25</v>
      </c>
      <c r="E48" s="119"/>
      <c r="F48" s="40" t="s">
        <v>96</v>
      </c>
      <c r="G48" s="24" t="s">
        <v>73</v>
      </c>
      <c r="H48" s="24">
        <v>1</v>
      </c>
      <c r="I48" s="25">
        <v>1500</v>
      </c>
    </row>
    <row r="49" spans="2:9" ht="39.6" x14ac:dyDescent="0.3">
      <c r="B49" s="21">
        <v>4</v>
      </c>
      <c r="C49" s="38" t="s">
        <v>116</v>
      </c>
      <c r="D49" s="118" t="s">
        <v>25</v>
      </c>
      <c r="E49" s="119"/>
      <c r="F49" s="40" t="s">
        <v>189</v>
      </c>
      <c r="G49" s="24" t="s">
        <v>26</v>
      </c>
      <c r="H49" s="24">
        <v>1</v>
      </c>
      <c r="I49" s="25">
        <v>500</v>
      </c>
    </row>
    <row r="50" spans="2:9" ht="40.200000000000003" x14ac:dyDescent="0.3">
      <c r="B50" s="21">
        <v>5</v>
      </c>
      <c r="C50" s="38" t="s">
        <v>116</v>
      </c>
      <c r="D50" s="118" t="s">
        <v>25</v>
      </c>
      <c r="E50" s="119"/>
      <c r="F50" s="36" t="s">
        <v>119</v>
      </c>
      <c r="G50" s="24" t="s">
        <v>73</v>
      </c>
      <c r="H50" s="24">
        <v>1</v>
      </c>
      <c r="I50" s="25">
        <v>1000</v>
      </c>
    </row>
    <row r="51" spans="2:9" ht="26.4" x14ac:dyDescent="0.3">
      <c r="B51" s="21">
        <v>6</v>
      </c>
      <c r="C51" s="38" t="s">
        <v>116</v>
      </c>
      <c r="D51" s="118" t="s">
        <v>25</v>
      </c>
      <c r="E51" s="119"/>
      <c r="F51" s="40" t="s">
        <v>120</v>
      </c>
      <c r="G51" s="24" t="s">
        <v>73</v>
      </c>
      <c r="H51" s="24">
        <v>1</v>
      </c>
      <c r="I51" s="25">
        <v>2856.42</v>
      </c>
    </row>
    <row r="52" spans="2:9" ht="27" x14ac:dyDescent="0.3">
      <c r="B52" s="21">
        <v>7</v>
      </c>
      <c r="C52" s="38" t="s">
        <v>116</v>
      </c>
      <c r="D52" s="118" t="s">
        <v>25</v>
      </c>
      <c r="E52" s="119"/>
      <c r="F52" s="36" t="s">
        <v>98</v>
      </c>
      <c r="G52" s="24" t="s">
        <v>26</v>
      </c>
      <c r="H52" s="24">
        <v>1</v>
      </c>
      <c r="I52" s="25">
        <v>338.05</v>
      </c>
    </row>
    <row r="53" spans="2:9" ht="12.75" customHeight="1" x14ac:dyDescent="0.3">
      <c r="B53" s="21">
        <v>8</v>
      </c>
      <c r="C53" s="38" t="s">
        <v>116</v>
      </c>
      <c r="D53" s="118" t="s">
        <v>25</v>
      </c>
      <c r="E53" s="119"/>
      <c r="F53" s="36" t="s">
        <v>59</v>
      </c>
      <c r="G53" s="24" t="s">
        <v>26</v>
      </c>
      <c r="H53" s="24">
        <v>1</v>
      </c>
      <c r="I53" s="25">
        <v>5000</v>
      </c>
    </row>
    <row r="54" spans="2:9" ht="26.4" x14ac:dyDescent="0.3">
      <c r="B54" s="21">
        <v>9</v>
      </c>
      <c r="C54" s="38" t="s">
        <v>116</v>
      </c>
      <c r="D54" s="118" t="s">
        <v>25</v>
      </c>
      <c r="E54" s="119"/>
      <c r="F54" s="23" t="s">
        <v>27</v>
      </c>
      <c r="G54" s="24" t="s">
        <v>26</v>
      </c>
      <c r="H54" s="24">
        <v>1</v>
      </c>
      <c r="I54" s="25">
        <f>(66723.75*1.9%)+(60952.36*1.6%)</f>
        <v>2242.9890100000002</v>
      </c>
    </row>
    <row r="55" spans="2:9" ht="12.75" customHeight="1" x14ac:dyDescent="0.3">
      <c r="B55" s="120" t="s">
        <v>121</v>
      </c>
      <c r="C55" s="121"/>
      <c r="D55" s="121"/>
      <c r="E55" s="121"/>
      <c r="F55" s="121"/>
      <c r="G55" s="121"/>
      <c r="H55" s="122"/>
      <c r="I55" s="42">
        <f>SUM(I46:I54)</f>
        <v>15287.459010000002</v>
      </c>
    </row>
    <row r="56" spans="2:9" x14ac:dyDescent="0.3">
      <c r="B56" s="126" t="s">
        <v>122</v>
      </c>
      <c r="C56" s="127"/>
      <c r="D56" s="127"/>
      <c r="E56" s="127"/>
      <c r="F56" s="127"/>
      <c r="G56" s="127"/>
      <c r="H56" s="127"/>
      <c r="I56" s="128"/>
    </row>
    <row r="57" spans="2:9" ht="31.5" customHeight="1" x14ac:dyDescent="0.3">
      <c r="B57" s="21">
        <v>1</v>
      </c>
      <c r="C57" s="38" t="s">
        <v>123</v>
      </c>
      <c r="D57" s="118" t="s">
        <v>25</v>
      </c>
      <c r="E57" s="119"/>
      <c r="F57" s="40" t="s">
        <v>124</v>
      </c>
      <c r="G57" s="24" t="s">
        <v>73</v>
      </c>
      <c r="H57" s="24">
        <v>1</v>
      </c>
      <c r="I57" s="25">
        <v>2720</v>
      </c>
    </row>
    <row r="58" spans="2:9" ht="40.5" customHeight="1" x14ac:dyDescent="0.3">
      <c r="B58" s="21">
        <v>2</v>
      </c>
      <c r="C58" s="38" t="s">
        <v>123</v>
      </c>
      <c r="D58" s="118" t="s">
        <v>25</v>
      </c>
      <c r="E58" s="119"/>
      <c r="F58" s="40" t="s">
        <v>125</v>
      </c>
      <c r="G58" s="24" t="s">
        <v>73</v>
      </c>
      <c r="H58" s="24">
        <v>1</v>
      </c>
      <c r="I58" s="25">
        <v>3670</v>
      </c>
    </row>
    <row r="59" spans="2:9" ht="40.5" customHeight="1" x14ac:dyDescent="0.3">
      <c r="B59" s="21">
        <v>3</v>
      </c>
      <c r="C59" s="38" t="s">
        <v>123</v>
      </c>
      <c r="D59" s="118" t="s">
        <v>25</v>
      </c>
      <c r="E59" s="119"/>
      <c r="F59" s="40" t="s">
        <v>189</v>
      </c>
      <c r="G59" s="24" t="s">
        <v>26</v>
      </c>
      <c r="H59" s="24">
        <v>1</v>
      </c>
      <c r="I59" s="25">
        <v>500</v>
      </c>
    </row>
    <row r="60" spans="2:9" ht="26.4" x14ac:dyDescent="0.3">
      <c r="B60" s="21">
        <v>4</v>
      </c>
      <c r="C60" s="38" t="s">
        <v>123</v>
      </c>
      <c r="D60" s="118" t="s">
        <v>25</v>
      </c>
      <c r="E60" s="119"/>
      <c r="F60" s="40" t="s">
        <v>126</v>
      </c>
      <c r="G60" s="24" t="s">
        <v>73</v>
      </c>
      <c r="H60" s="24">
        <v>1</v>
      </c>
      <c r="I60" s="25">
        <v>1793</v>
      </c>
    </row>
    <row r="61" spans="2:9" ht="26.4" x14ac:dyDescent="0.3">
      <c r="B61" s="21">
        <v>5</v>
      </c>
      <c r="C61" s="38" t="s">
        <v>123</v>
      </c>
      <c r="D61" s="118" t="s">
        <v>25</v>
      </c>
      <c r="E61" s="119"/>
      <c r="F61" s="40" t="s">
        <v>127</v>
      </c>
      <c r="G61" s="24" t="s">
        <v>73</v>
      </c>
      <c r="H61" s="24">
        <v>1</v>
      </c>
      <c r="I61" s="25">
        <v>33074</v>
      </c>
    </row>
    <row r="62" spans="2:9" ht="26.4" x14ac:dyDescent="0.3">
      <c r="B62" s="21">
        <v>6</v>
      </c>
      <c r="C62" s="38" t="s">
        <v>123</v>
      </c>
      <c r="D62" s="118" t="s">
        <v>25</v>
      </c>
      <c r="E62" s="119"/>
      <c r="F62" s="40" t="s">
        <v>128</v>
      </c>
      <c r="G62" s="24" t="s">
        <v>73</v>
      </c>
      <c r="H62" s="24">
        <v>1</v>
      </c>
      <c r="I62" s="25">
        <v>6408</v>
      </c>
    </row>
    <row r="63" spans="2:9" ht="39.6" x14ac:dyDescent="0.3">
      <c r="B63" s="21">
        <v>7</v>
      </c>
      <c r="C63" s="38" t="s">
        <v>123</v>
      </c>
      <c r="D63" s="118" t="s">
        <v>25</v>
      </c>
      <c r="E63" s="119"/>
      <c r="F63" s="40" t="s">
        <v>129</v>
      </c>
      <c r="G63" s="24" t="s">
        <v>73</v>
      </c>
      <c r="H63" s="24">
        <v>1</v>
      </c>
      <c r="I63" s="25">
        <v>1000</v>
      </c>
    </row>
    <row r="64" spans="2:9" ht="26.4" x14ac:dyDescent="0.3">
      <c r="B64" s="21">
        <v>8</v>
      </c>
      <c r="C64" s="38" t="s">
        <v>123</v>
      </c>
      <c r="D64" s="118" t="s">
        <v>25</v>
      </c>
      <c r="E64" s="119"/>
      <c r="F64" s="40" t="s">
        <v>130</v>
      </c>
      <c r="G64" s="24" t="s">
        <v>73</v>
      </c>
      <c r="H64" s="24">
        <v>1</v>
      </c>
      <c r="I64" s="25">
        <v>4347</v>
      </c>
    </row>
    <row r="65" spans="2:9" ht="25.5" customHeight="1" x14ac:dyDescent="0.3">
      <c r="B65" s="21">
        <v>9</v>
      </c>
      <c r="C65" s="38" t="s">
        <v>123</v>
      </c>
      <c r="D65" s="118" t="s">
        <v>25</v>
      </c>
      <c r="E65" s="119"/>
      <c r="F65" s="40" t="s">
        <v>131</v>
      </c>
      <c r="G65" s="24" t="s">
        <v>73</v>
      </c>
      <c r="H65" s="24">
        <v>1</v>
      </c>
      <c r="I65" s="25">
        <v>3193</v>
      </c>
    </row>
    <row r="66" spans="2:9" ht="26.4" x14ac:dyDescent="0.3">
      <c r="B66" s="21">
        <v>10</v>
      </c>
      <c r="C66" s="38" t="s">
        <v>123</v>
      </c>
      <c r="D66" s="118" t="s">
        <v>25</v>
      </c>
      <c r="E66" s="119"/>
      <c r="F66" s="40" t="s">
        <v>132</v>
      </c>
      <c r="G66" s="24" t="s">
        <v>73</v>
      </c>
      <c r="H66" s="24">
        <v>1</v>
      </c>
      <c r="I66" s="25">
        <v>2480</v>
      </c>
    </row>
    <row r="67" spans="2:9" ht="12.75" customHeight="1" x14ac:dyDescent="0.3">
      <c r="B67" s="21">
        <v>11</v>
      </c>
      <c r="C67" s="38" t="s">
        <v>123</v>
      </c>
      <c r="D67" s="118" t="s">
        <v>25</v>
      </c>
      <c r="E67" s="119"/>
      <c r="F67" s="36" t="s">
        <v>59</v>
      </c>
      <c r="G67" s="24" t="s">
        <v>26</v>
      </c>
      <c r="H67" s="24">
        <v>1</v>
      </c>
      <c r="I67" s="25">
        <v>5000</v>
      </c>
    </row>
    <row r="68" spans="2:9" ht="32.25" customHeight="1" x14ac:dyDescent="0.3">
      <c r="B68" s="21">
        <v>12</v>
      </c>
      <c r="C68" s="38" t="s">
        <v>123</v>
      </c>
      <c r="D68" s="118" t="s">
        <v>25</v>
      </c>
      <c r="E68" s="119"/>
      <c r="F68" s="49" t="s">
        <v>133</v>
      </c>
      <c r="G68" s="24" t="s">
        <v>73</v>
      </c>
      <c r="H68" s="24">
        <v>1</v>
      </c>
      <c r="I68" s="25">
        <v>2240</v>
      </c>
    </row>
    <row r="69" spans="2:9" ht="22.5" customHeight="1" x14ac:dyDescent="0.3">
      <c r="B69" s="21">
        <v>13</v>
      </c>
      <c r="C69" s="38" t="s">
        <v>123</v>
      </c>
      <c r="D69" s="118" t="s">
        <v>25</v>
      </c>
      <c r="E69" s="119"/>
      <c r="F69" s="36" t="s">
        <v>134</v>
      </c>
      <c r="G69" s="24" t="s">
        <v>73</v>
      </c>
      <c r="H69" s="24">
        <v>1</v>
      </c>
      <c r="I69" s="25">
        <v>15521</v>
      </c>
    </row>
    <row r="70" spans="2:9" ht="18.75" customHeight="1" x14ac:dyDescent="0.3">
      <c r="B70" s="21">
        <v>14</v>
      </c>
      <c r="C70" s="38" t="s">
        <v>123</v>
      </c>
      <c r="D70" s="118" t="s">
        <v>25</v>
      </c>
      <c r="E70" s="119"/>
      <c r="F70" s="36" t="s">
        <v>135</v>
      </c>
      <c r="G70" s="24" t="s">
        <v>73</v>
      </c>
      <c r="H70" s="24">
        <v>1</v>
      </c>
      <c r="I70" s="25">
        <v>1700</v>
      </c>
    </row>
    <row r="71" spans="2:9" ht="29.25" customHeight="1" x14ac:dyDescent="0.3">
      <c r="B71" s="21">
        <v>15</v>
      </c>
      <c r="C71" s="38" t="s">
        <v>123</v>
      </c>
      <c r="D71" s="118" t="s">
        <v>25</v>
      </c>
      <c r="E71" s="119"/>
      <c r="F71" s="36" t="s">
        <v>98</v>
      </c>
      <c r="G71" s="24" t="s">
        <v>26</v>
      </c>
      <c r="H71" s="24">
        <v>1</v>
      </c>
      <c r="I71" s="25">
        <v>338.05</v>
      </c>
    </row>
    <row r="72" spans="2:9" ht="26.4" x14ac:dyDescent="0.3">
      <c r="B72" s="21">
        <v>16</v>
      </c>
      <c r="C72" s="38" t="s">
        <v>123</v>
      </c>
      <c r="D72" s="118" t="s">
        <v>25</v>
      </c>
      <c r="E72" s="119"/>
      <c r="F72" s="23" t="s">
        <v>27</v>
      </c>
      <c r="G72" s="24" t="s">
        <v>26</v>
      </c>
      <c r="H72" s="24">
        <v>1</v>
      </c>
      <c r="I72" s="25">
        <f>(66723.41*1.9%)+(66288.03*1.6%)</f>
        <v>2328.3532700000001</v>
      </c>
    </row>
    <row r="73" spans="2:9" ht="12.75" customHeight="1" x14ac:dyDescent="0.3">
      <c r="B73" s="120" t="s">
        <v>136</v>
      </c>
      <c r="C73" s="121"/>
      <c r="D73" s="121"/>
      <c r="E73" s="121"/>
      <c r="F73" s="121"/>
      <c r="G73" s="121"/>
      <c r="H73" s="122"/>
      <c r="I73" s="42">
        <f>SUM(I57:I72)</f>
        <v>86312.40327000001</v>
      </c>
    </row>
    <row r="74" spans="2:9" x14ac:dyDescent="0.3">
      <c r="B74" s="126" t="s">
        <v>137</v>
      </c>
      <c r="C74" s="127"/>
      <c r="D74" s="127"/>
      <c r="E74" s="127"/>
      <c r="F74" s="127"/>
      <c r="G74" s="127"/>
      <c r="H74" s="127"/>
      <c r="I74" s="128"/>
    </row>
    <row r="75" spans="2:9" ht="31.5" customHeight="1" x14ac:dyDescent="0.3">
      <c r="B75" s="21">
        <v>1</v>
      </c>
      <c r="C75" s="24" t="s">
        <v>153</v>
      </c>
      <c r="D75" s="118" t="s">
        <v>25</v>
      </c>
      <c r="E75" s="119"/>
      <c r="F75" s="40" t="s">
        <v>152</v>
      </c>
      <c r="G75" s="24" t="s">
        <v>73</v>
      </c>
      <c r="H75" s="24">
        <v>1</v>
      </c>
      <c r="I75" s="25">
        <v>1700</v>
      </c>
    </row>
    <row r="76" spans="2:9" ht="26.4" x14ac:dyDescent="0.3">
      <c r="B76" s="21">
        <v>2</v>
      </c>
      <c r="C76" s="24" t="s">
        <v>153</v>
      </c>
      <c r="D76" s="118" t="s">
        <v>25</v>
      </c>
      <c r="E76" s="119"/>
      <c r="F76" s="40" t="s">
        <v>154</v>
      </c>
      <c r="G76" s="24" t="s">
        <v>73</v>
      </c>
      <c r="H76" s="24">
        <v>1</v>
      </c>
      <c r="I76" s="25">
        <v>2346</v>
      </c>
    </row>
    <row r="77" spans="2:9" ht="26.4" x14ac:dyDescent="0.3">
      <c r="B77" s="21">
        <v>3</v>
      </c>
      <c r="C77" s="24" t="s">
        <v>153</v>
      </c>
      <c r="D77" s="118" t="s">
        <v>25</v>
      </c>
      <c r="E77" s="119"/>
      <c r="F77" s="40" t="s">
        <v>155</v>
      </c>
      <c r="G77" s="24" t="s">
        <v>73</v>
      </c>
      <c r="H77" s="24">
        <v>1</v>
      </c>
      <c r="I77" s="25">
        <v>1624</v>
      </c>
    </row>
    <row r="78" spans="2:9" ht="26.4" x14ac:dyDescent="0.3">
      <c r="B78" s="21">
        <v>4</v>
      </c>
      <c r="C78" s="24" t="s">
        <v>153</v>
      </c>
      <c r="D78" s="118" t="s">
        <v>25</v>
      </c>
      <c r="E78" s="119"/>
      <c r="F78" s="40" t="s">
        <v>156</v>
      </c>
      <c r="G78" s="24" t="s">
        <v>73</v>
      </c>
      <c r="H78" s="24">
        <v>1</v>
      </c>
      <c r="I78" s="25">
        <v>1000</v>
      </c>
    </row>
    <row r="79" spans="2:9" ht="39.6" x14ac:dyDescent="0.3">
      <c r="B79" s="21">
        <v>5</v>
      </c>
      <c r="C79" s="24" t="s">
        <v>153</v>
      </c>
      <c r="D79" s="118" t="s">
        <v>25</v>
      </c>
      <c r="E79" s="119"/>
      <c r="F79" s="40" t="s">
        <v>189</v>
      </c>
      <c r="G79" s="24" t="s">
        <v>26</v>
      </c>
      <c r="H79" s="24">
        <v>1</v>
      </c>
      <c r="I79" s="25">
        <v>500</v>
      </c>
    </row>
    <row r="80" spans="2:9" ht="26.4" x14ac:dyDescent="0.3">
      <c r="B80" s="21">
        <v>6</v>
      </c>
      <c r="C80" s="24" t="s">
        <v>153</v>
      </c>
      <c r="D80" s="118" t="s">
        <v>25</v>
      </c>
      <c r="E80" s="119"/>
      <c r="F80" s="39" t="s">
        <v>157</v>
      </c>
      <c r="G80" s="24" t="s">
        <v>73</v>
      </c>
      <c r="H80" s="24">
        <v>1</v>
      </c>
      <c r="I80" s="25">
        <v>4320</v>
      </c>
    </row>
    <row r="81" spans="2:16" ht="26.4" x14ac:dyDescent="0.3">
      <c r="B81" s="21">
        <v>7</v>
      </c>
      <c r="C81" s="24" t="s">
        <v>153</v>
      </c>
      <c r="D81" s="118" t="s">
        <v>25</v>
      </c>
      <c r="E81" s="119"/>
      <c r="F81" s="40" t="s">
        <v>158</v>
      </c>
      <c r="G81" s="24" t="s">
        <v>73</v>
      </c>
      <c r="H81" s="24">
        <v>1</v>
      </c>
      <c r="I81" s="25">
        <v>19800</v>
      </c>
    </row>
    <row r="82" spans="2:16" ht="12.75" customHeight="1" x14ac:dyDescent="0.3">
      <c r="B82" s="21">
        <v>8</v>
      </c>
      <c r="C82" s="24" t="s">
        <v>153</v>
      </c>
      <c r="D82" s="118" t="s">
        <v>25</v>
      </c>
      <c r="E82" s="119"/>
      <c r="F82" s="36" t="s">
        <v>59</v>
      </c>
      <c r="G82" s="24" t="s">
        <v>26</v>
      </c>
      <c r="H82" s="24">
        <v>1</v>
      </c>
      <c r="I82" s="25">
        <v>5000</v>
      </c>
    </row>
    <row r="83" spans="2:16" ht="40.5" customHeight="1" x14ac:dyDescent="0.3">
      <c r="B83" s="21">
        <v>9</v>
      </c>
      <c r="C83" s="24" t="s">
        <v>153</v>
      </c>
      <c r="D83" s="118" t="s">
        <v>25</v>
      </c>
      <c r="E83" s="119"/>
      <c r="F83" s="36" t="s">
        <v>98</v>
      </c>
      <c r="G83" s="24" t="s">
        <v>26</v>
      </c>
      <c r="H83" s="24">
        <v>1</v>
      </c>
      <c r="I83" s="25">
        <v>338.05</v>
      </c>
    </row>
    <row r="84" spans="2:16" ht="26.4" x14ac:dyDescent="0.3">
      <c r="B84" s="21">
        <v>10</v>
      </c>
      <c r="C84" s="24" t="s">
        <v>153</v>
      </c>
      <c r="D84" s="118" t="s">
        <v>25</v>
      </c>
      <c r="E84" s="119"/>
      <c r="F84" s="23" t="s">
        <v>27</v>
      </c>
      <c r="G84" s="24" t="s">
        <v>26</v>
      </c>
      <c r="H84" s="24">
        <v>1</v>
      </c>
      <c r="I84" s="25">
        <f>(66723.41*1.9%)+(66651.34*1.6%)</f>
        <v>2334.1662299999998</v>
      </c>
    </row>
    <row r="85" spans="2:16" ht="12.75" customHeight="1" x14ac:dyDescent="0.3">
      <c r="B85" s="120" t="s">
        <v>138</v>
      </c>
      <c r="C85" s="121"/>
      <c r="D85" s="121"/>
      <c r="E85" s="121"/>
      <c r="F85" s="121"/>
      <c r="G85" s="121"/>
      <c r="H85" s="122"/>
      <c r="I85" s="42">
        <f>SUM(I75:I84)</f>
        <v>38962.216230000005</v>
      </c>
    </row>
    <row r="86" spans="2:16" ht="12.75" customHeight="1" x14ac:dyDescent="0.3">
      <c r="B86" s="126" t="s">
        <v>139</v>
      </c>
      <c r="C86" s="127"/>
      <c r="D86" s="127"/>
      <c r="E86" s="127"/>
      <c r="F86" s="127"/>
      <c r="G86" s="127"/>
      <c r="H86" s="127"/>
      <c r="I86" s="128"/>
    </row>
    <row r="87" spans="2:16" ht="23.25" customHeight="1" x14ac:dyDescent="0.3">
      <c r="B87" s="21">
        <v>1</v>
      </c>
      <c r="C87" s="22" t="s">
        <v>161</v>
      </c>
      <c r="D87" s="118" t="s">
        <v>25</v>
      </c>
      <c r="E87" s="119"/>
      <c r="F87" s="39" t="s">
        <v>59</v>
      </c>
      <c r="G87" s="24" t="s">
        <v>26</v>
      </c>
      <c r="H87" s="24">
        <v>1</v>
      </c>
      <c r="I87" s="25">
        <v>5000</v>
      </c>
      <c r="P87" s="46"/>
    </row>
    <row r="88" spans="2:16" ht="41.25" customHeight="1" x14ac:dyDescent="0.3">
      <c r="B88" s="21">
        <v>2</v>
      </c>
      <c r="C88" s="22" t="s">
        <v>161</v>
      </c>
      <c r="D88" s="118" t="s">
        <v>25</v>
      </c>
      <c r="E88" s="119"/>
      <c r="F88" s="40" t="s">
        <v>189</v>
      </c>
      <c r="G88" s="24" t="s">
        <v>26</v>
      </c>
      <c r="H88" s="24">
        <v>1</v>
      </c>
      <c r="I88" s="25">
        <v>500</v>
      </c>
      <c r="P88" s="46"/>
    </row>
    <row r="89" spans="2:16" ht="27" x14ac:dyDescent="0.3">
      <c r="B89" s="21">
        <v>3</v>
      </c>
      <c r="C89" s="22" t="s">
        <v>161</v>
      </c>
      <c r="D89" s="118" t="s">
        <v>25</v>
      </c>
      <c r="E89" s="119"/>
      <c r="F89" s="36" t="s">
        <v>98</v>
      </c>
      <c r="G89" s="24" t="s">
        <v>26</v>
      </c>
      <c r="H89" s="24">
        <v>1</v>
      </c>
      <c r="I89" s="25">
        <f>I83</f>
        <v>338.05</v>
      </c>
    </row>
    <row r="90" spans="2:16" ht="26.4" x14ac:dyDescent="0.3">
      <c r="B90" s="21">
        <v>4</v>
      </c>
      <c r="C90" s="22" t="s">
        <v>161</v>
      </c>
      <c r="D90" s="118" t="s">
        <v>25</v>
      </c>
      <c r="E90" s="119"/>
      <c r="F90" s="23" t="s">
        <v>27</v>
      </c>
      <c r="G90" s="24" t="s">
        <v>26</v>
      </c>
      <c r="H90" s="24">
        <v>1</v>
      </c>
      <c r="I90" s="25">
        <f>(64209.18*1.9%)+(66899.58*1.6%)</f>
        <v>2290.3676999999998</v>
      </c>
    </row>
    <row r="91" spans="2:16" ht="12.75" customHeight="1" x14ac:dyDescent="0.3">
      <c r="B91" s="120" t="s">
        <v>140</v>
      </c>
      <c r="C91" s="121"/>
      <c r="D91" s="121"/>
      <c r="E91" s="121"/>
      <c r="F91" s="121"/>
      <c r="G91" s="121"/>
      <c r="H91" s="122"/>
      <c r="I91" s="42">
        <f>SUM(I87:I90)</f>
        <v>8128.4177</v>
      </c>
    </row>
    <row r="92" spans="2:16" ht="12.75" customHeight="1" x14ac:dyDescent="0.3">
      <c r="B92" s="126" t="s">
        <v>141</v>
      </c>
      <c r="C92" s="127"/>
      <c r="D92" s="127"/>
      <c r="E92" s="127"/>
      <c r="F92" s="127"/>
      <c r="G92" s="127"/>
      <c r="H92" s="127"/>
      <c r="I92" s="128"/>
    </row>
    <row r="93" spans="2:16" ht="32.25" customHeight="1" x14ac:dyDescent="0.3">
      <c r="B93" s="21">
        <v>1</v>
      </c>
      <c r="C93" s="22" t="s">
        <v>162</v>
      </c>
      <c r="D93" s="118" t="s">
        <v>25</v>
      </c>
      <c r="E93" s="119"/>
      <c r="F93" s="52" t="s">
        <v>74</v>
      </c>
      <c r="G93" s="24" t="s">
        <v>73</v>
      </c>
      <c r="H93" s="24">
        <v>1</v>
      </c>
      <c r="I93" s="25">
        <v>11020</v>
      </c>
    </row>
    <row r="94" spans="2:16" ht="39.75" customHeight="1" x14ac:dyDescent="0.3">
      <c r="B94" s="21">
        <v>2</v>
      </c>
      <c r="C94" s="22" t="s">
        <v>162</v>
      </c>
      <c r="D94" s="118" t="s">
        <v>25</v>
      </c>
      <c r="E94" s="119"/>
      <c r="F94" s="52" t="s">
        <v>189</v>
      </c>
      <c r="G94" s="24" t="s">
        <v>26</v>
      </c>
      <c r="H94" s="24">
        <v>1</v>
      </c>
      <c r="I94" s="25">
        <v>500</v>
      </c>
    </row>
    <row r="95" spans="2:16" x14ac:dyDescent="0.3">
      <c r="B95" s="21">
        <v>3</v>
      </c>
      <c r="C95" s="22" t="s">
        <v>162</v>
      </c>
      <c r="D95" s="118" t="s">
        <v>25</v>
      </c>
      <c r="E95" s="119"/>
      <c r="F95" s="39" t="s">
        <v>59</v>
      </c>
      <c r="G95" s="24" t="s">
        <v>26</v>
      </c>
      <c r="H95" s="24">
        <v>1</v>
      </c>
      <c r="I95" s="25">
        <v>5000</v>
      </c>
    </row>
    <row r="96" spans="2:16" ht="27" x14ac:dyDescent="0.3">
      <c r="B96" s="21">
        <v>4</v>
      </c>
      <c r="C96" s="22" t="s">
        <v>162</v>
      </c>
      <c r="D96" s="118" t="s">
        <v>25</v>
      </c>
      <c r="E96" s="119"/>
      <c r="F96" s="36" t="s">
        <v>98</v>
      </c>
      <c r="G96" s="24" t="s">
        <v>26</v>
      </c>
      <c r="H96" s="24">
        <v>1</v>
      </c>
      <c r="I96" s="25">
        <f>I89</f>
        <v>338.05</v>
      </c>
    </row>
    <row r="97" spans="2:9" ht="34.5" customHeight="1" x14ac:dyDescent="0.3">
      <c r="B97" s="21">
        <v>5</v>
      </c>
      <c r="C97" s="22" t="s">
        <v>162</v>
      </c>
      <c r="D97" s="118" t="s">
        <v>25</v>
      </c>
      <c r="E97" s="119"/>
      <c r="F97" s="23" t="s">
        <v>27</v>
      </c>
      <c r="G97" s="24" t="s">
        <v>26</v>
      </c>
      <c r="H97" s="24">
        <v>1</v>
      </c>
      <c r="I97" s="25">
        <f>(66723.41*1.9%)+(61382.26*1.6%)</f>
        <v>2249.8609500000002</v>
      </c>
    </row>
    <row r="98" spans="2:9" ht="12.75" customHeight="1" x14ac:dyDescent="0.3">
      <c r="B98" s="120" t="s">
        <v>142</v>
      </c>
      <c r="C98" s="121"/>
      <c r="D98" s="121"/>
      <c r="E98" s="121"/>
      <c r="F98" s="121"/>
      <c r="G98" s="121"/>
      <c r="H98" s="122"/>
      <c r="I98" s="42">
        <f>SUM(I93:I97)</f>
        <v>19107.910949999998</v>
      </c>
    </row>
    <row r="99" spans="2:9" ht="12.75" customHeight="1" x14ac:dyDescent="0.3">
      <c r="B99" s="126" t="s">
        <v>143</v>
      </c>
      <c r="C99" s="127"/>
      <c r="D99" s="127"/>
      <c r="E99" s="127"/>
      <c r="F99" s="127"/>
      <c r="G99" s="127"/>
      <c r="H99" s="127"/>
      <c r="I99" s="128"/>
    </row>
    <row r="100" spans="2:9" ht="24" customHeight="1" x14ac:dyDescent="0.3">
      <c r="B100" s="21">
        <v>1</v>
      </c>
      <c r="C100" s="22" t="s">
        <v>163</v>
      </c>
      <c r="D100" s="118" t="s">
        <v>25</v>
      </c>
      <c r="E100" s="119"/>
      <c r="F100" s="39" t="s">
        <v>59</v>
      </c>
      <c r="G100" s="24" t="s">
        <v>26</v>
      </c>
      <c r="H100" s="24">
        <v>1</v>
      </c>
      <c r="I100" s="25">
        <v>5000</v>
      </c>
    </row>
    <row r="101" spans="2:9" ht="24" customHeight="1" x14ac:dyDescent="0.3">
      <c r="B101" s="21">
        <v>2</v>
      </c>
      <c r="C101" s="22" t="s">
        <v>163</v>
      </c>
      <c r="D101" s="118" t="s">
        <v>25</v>
      </c>
      <c r="E101" s="119"/>
      <c r="F101" s="39" t="s">
        <v>170</v>
      </c>
      <c r="G101" s="24" t="s">
        <v>73</v>
      </c>
      <c r="H101" s="24">
        <v>1</v>
      </c>
      <c r="I101" s="25">
        <v>2208</v>
      </c>
    </row>
    <row r="102" spans="2:9" ht="42.75" customHeight="1" x14ac:dyDescent="0.3">
      <c r="B102" s="21">
        <v>3</v>
      </c>
      <c r="C102" s="22" t="s">
        <v>163</v>
      </c>
      <c r="D102" s="118" t="s">
        <v>25</v>
      </c>
      <c r="E102" s="119"/>
      <c r="F102" s="40" t="s">
        <v>189</v>
      </c>
      <c r="G102" s="24" t="s">
        <v>26</v>
      </c>
      <c r="H102" s="24">
        <v>1</v>
      </c>
      <c r="I102" s="25">
        <v>500</v>
      </c>
    </row>
    <row r="103" spans="2:9" ht="24" customHeight="1" x14ac:dyDescent="0.3">
      <c r="B103" s="21">
        <v>4</v>
      </c>
      <c r="C103" s="22" t="s">
        <v>163</v>
      </c>
      <c r="D103" s="118" t="s">
        <v>25</v>
      </c>
      <c r="E103" s="119"/>
      <c r="F103" s="36" t="s">
        <v>169</v>
      </c>
      <c r="G103" s="24" t="s">
        <v>73</v>
      </c>
      <c r="H103" s="24">
        <v>1</v>
      </c>
      <c r="I103" s="25">
        <v>6443</v>
      </c>
    </row>
    <row r="104" spans="2:9" ht="24" customHeight="1" x14ac:dyDescent="0.3">
      <c r="B104" s="21">
        <v>5</v>
      </c>
      <c r="C104" s="22" t="s">
        <v>163</v>
      </c>
      <c r="D104" s="118" t="s">
        <v>25</v>
      </c>
      <c r="E104" s="119"/>
      <c r="F104" s="36" t="s">
        <v>171</v>
      </c>
      <c r="G104" s="24" t="s">
        <v>73</v>
      </c>
      <c r="H104" s="24">
        <v>1</v>
      </c>
      <c r="I104" s="25">
        <v>1567</v>
      </c>
    </row>
    <row r="105" spans="2:9" ht="27" x14ac:dyDescent="0.3">
      <c r="B105" s="21">
        <v>6</v>
      </c>
      <c r="C105" s="22" t="s">
        <v>163</v>
      </c>
      <c r="D105" s="118" t="s">
        <v>25</v>
      </c>
      <c r="E105" s="119"/>
      <c r="F105" s="36" t="s">
        <v>98</v>
      </c>
      <c r="G105" s="24" t="s">
        <v>26</v>
      </c>
      <c r="H105" s="24">
        <v>1</v>
      </c>
      <c r="I105" s="25">
        <f>I96</f>
        <v>338.05</v>
      </c>
    </row>
    <row r="106" spans="2:9" ht="26.4" x14ac:dyDescent="0.3">
      <c r="B106" s="21">
        <v>7</v>
      </c>
      <c r="C106" s="22" t="s">
        <v>163</v>
      </c>
      <c r="D106" s="118" t="s">
        <v>25</v>
      </c>
      <c r="E106" s="119"/>
      <c r="F106" s="23" t="s">
        <v>27</v>
      </c>
      <c r="G106" s="24" t="s">
        <v>26</v>
      </c>
      <c r="H106" s="24">
        <v>1</v>
      </c>
      <c r="I106" s="25">
        <f>(66723.41*1.9%)+(65067.37*1.6%)</f>
        <v>2308.8227100000004</v>
      </c>
    </row>
    <row r="107" spans="2:9" ht="12.75" customHeight="1" x14ac:dyDescent="0.3">
      <c r="B107" s="120" t="s">
        <v>144</v>
      </c>
      <c r="C107" s="121"/>
      <c r="D107" s="121"/>
      <c r="E107" s="121"/>
      <c r="F107" s="121"/>
      <c r="G107" s="121"/>
      <c r="H107" s="122"/>
      <c r="I107" s="42">
        <f>SUM(I100:I106)</f>
        <v>18364.87271</v>
      </c>
    </row>
    <row r="108" spans="2:9" x14ac:dyDescent="0.3">
      <c r="B108" s="126" t="s">
        <v>145</v>
      </c>
      <c r="C108" s="127"/>
      <c r="D108" s="127"/>
      <c r="E108" s="127"/>
      <c r="F108" s="127"/>
      <c r="G108" s="127"/>
      <c r="H108" s="127"/>
      <c r="I108" s="128"/>
    </row>
    <row r="109" spans="2:9" ht="21.75" customHeight="1" x14ac:dyDescent="0.3">
      <c r="B109" s="21">
        <v>1</v>
      </c>
      <c r="C109" s="22" t="s">
        <v>167</v>
      </c>
      <c r="D109" s="118" t="s">
        <v>25</v>
      </c>
      <c r="E109" s="119"/>
      <c r="F109" s="39" t="s">
        <v>164</v>
      </c>
      <c r="G109" s="24" t="s">
        <v>73</v>
      </c>
      <c r="H109" s="24">
        <v>1</v>
      </c>
      <c r="I109" s="25">
        <v>4215</v>
      </c>
    </row>
    <row r="110" spans="2:9" x14ac:dyDescent="0.3">
      <c r="B110" s="21">
        <v>2</v>
      </c>
      <c r="C110" s="22" t="s">
        <v>167</v>
      </c>
      <c r="D110" s="118" t="s">
        <v>25</v>
      </c>
      <c r="E110" s="119"/>
      <c r="F110" s="39" t="s">
        <v>165</v>
      </c>
      <c r="G110" s="24" t="s">
        <v>73</v>
      </c>
      <c r="H110" s="24">
        <v>1</v>
      </c>
      <c r="I110" s="25">
        <v>1000</v>
      </c>
    </row>
    <row r="111" spans="2:9" x14ac:dyDescent="0.3">
      <c r="B111" s="21">
        <v>3</v>
      </c>
      <c r="C111" s="22" t="s">
        <v>167</v>
      </c>
      <c r="D111" s="118" t="s">
        <v>25</v>
      </c>
      <c r="E111" s="119"/>
      <c r="F111" s="39" t="s">
        <v>166</v>
      </c>
      <c r="G111" s="24" t="s">
        <v>73</v>
      </c>
      <c r="H111" s="24">
        <v>1</v>
      </c>
      <c r="I111" s="25">
        <v>1500</v>
      </c>
    </row>
    <row r="112" spans="2:9" ht="39.6" x14ac:dyDescent="0.3">
      <c r="B112" s="21">
        <v>4</v>
      </c>
      <c r="C112" s="22" t="s">
        <v>167</v>
      </c>
      <c r="D112" s="118" t="s">
        <v>25</v>
      </c>
      <c r="E112" s="119"/>
      <c r="F112" s="40" t="s">
        <v>189</v>
      </c>
      <c r="G112" s="24" t="s">
        <v>26</v>
      </c>
      <c r="H112" s="24">
        <v>1</v>
      </c>
      <c r="I112" s="25">
        <v>500</v>
      </c>
    </row>
    <row r="113" spans="2:9" x14ac:dyDescent="0.3">
      <c r="B113" s="21">
        <v>5</v>
      </c>
      <c r="C113" s="22" t="s">
        <v>167</v>
      </c>
      <c r="D113" s="118" t="s">
        <v>25</v>
      </c>
      <c r="E113" s="119"/>
      <c r="F113" s="39" t="s">
        <v>59</v>
      </c>
      <c r="G113" s="24" t="s">
        <v>26</v>
      </c>
      <c r="H113" s="24">
        <v>1</v>
      </c>
      <c r="I113" s="25">
        <v>5000</v>
      </c>
    </row>
    <row r="114" spans="2:9" ht="27" x14ac:dyDescent="0.3">
      <c r="B114" s="21">
        <v>6</v>
      </c>
      <c r="C114" s="22" t="s">
        <v>167</v>
      </c>
      <c r="D114" s="118" t="s">
        <v>25</v>
      </c>
      <c r="E114" s="119"/>
      <c r="F114" s="36" t="s">
        <v>98</v>
      </c>
      <c r="G114" s="24" t="s">
        <v>26</v>
      </c>
      <c r="H114" s="24">
        <v>1</v>
      </c>
      <c r="I114" s="25">
        <f>I105</f>
        <v>338.05</v>
      </c>
    </row>
    <row r="115" spans="2:9" x14ac:dyDescent="0.3">
      <c r="B115" s="21">
        <v>7</v>
      </c>
      <c r="C115" s="22" t="s">
        <v>167</v>
      </c>
      <c r="D115" s="118" t="s">
        <v>25</v>
      </c>
      <c r="E115" s="119"/>
      <c r="F115" s="36" t="s">
        <v>110</v>
      </c>
      <c r="G115" s="24" t="s">
        <v>73</v>
      </c>
      <c r="H115" s="24">
        <v>1</v>
      </c>
      <c r="I115" s="25">
        <v>1482</v>
      </c>
    </row>
    <row r="116" spans="2:9" x14ac:dyDescent="0.3">
      <c r="B116" s="21">
        <v>8</v>
      </c>
      <c r="C116" s="22" t="s">
        <v>167</v>
      </c>
      <c r="D116" s="118" t="s">
        <v>25</v>
      </c>
      <c r="E116" s="119"/>
      <c r="F116" s="36" t="s">
        <v>168</v>
      </c>
      <c r="G116" s="24" t="s">
        <v>73</v>
      </c>
      <c r="H116" s="24">
        <v>1</v>
      </c>
      <c r="I116" s="25">
        <v>1996</v>
      </c>
    </row>
    <row r="117" spans="2:9" ht="26.4" x14ac:dyDescent="0.3">
      <c r="B117" s="21">
        <v>9</v>
      </c>
      <c r="C117" s="22" t="s">
        <v>167</v>
      </c>
      <c r="D117" s="118" t="s">
        <v>25</v>
      </c>
      <c r="E117" s="119"/>
      <c r="F117" s="23" t="s">
        <v>27</v>
      </c>
      <c r="G117" s="24" t="s">
        <v>26</v>
      </c>
      <c r="H117" s="24">
        <v>1</v>
      </c>
      <c r="I117" s="25">
        <f>(65703.39*1.9%)+(65448.95*1.6%)</f>
        <v>2295.5476099999996</v>
      </c>
    </row>
    <row r="118" spans="2:9" ht="12.75" customHeight="1" x14ac:dyDescent="0.3">
      <c r="B118" s="120" t="s">
        <v>146</v>
      </c>
      <c r="C118" s="121"/>
      <c r="D118" s="121"/>
      <c r="E118" s="121"/>
      <c r="F118" s="121"/>
      <c r="G118" s="121"/>
      <c r="H118" s="122"/>
      <c r="I118" s="42">
        <f>SUM(I109:I117)</f>
        <v>18326.597609999997</v>
      </c>
    </row>
    <row r="119" spans="2:9" x14ac:dyDescent="0.3">
      <c r="B119" s="126" t="s">
        <v>147</v>
      </c>
      <c r="C119" s="127"/>
      <c r="D119" s="127"/>
      <c r="E119" s="127"/>
      <c r="F119" s="127"/>
      <c r="G119" s="127"/>
      <c r="H119" s="127"/>
      <c r="I119" s="128"/>
    </row>
    <row r="120" spans="2:9" ht="34.5" customHeight="1" x14ac:dyDescent="0.3">
      <c r="B120" s="21">
        <v>1</v>
      </c>
      <c r="C120" s="22" t="s">
        <v>175</v>
      </c>
      <c r="D120" s="118" t="s">
        <v>25</v>
      </c>
      <c r="E120" s="119"/>
      <c r="F120" s="40" t="s">
        <v>172</v>
      </c>
      <c r="G120" s="24" t="s">
        <v>73</v>
      </c>
      <c r="H120" s="24">
        <v>1</v>
      </c>
      <c r="I120" s="25">
        <v>350</v>
      </c>
    </row>
    <row r="121" spans="2:9" ht="26.4" x14ac:dyDescent="0.3">
      <c r="B121" s="21">
        <v>2</v>
      </c>
      <c r="C121" s="22" t="s">
        <v>175</v>
      </c>
      <c r="D121" s="118" t="s">
        <v>25</v>
      </c>
      <c r="E121" s="119"/>
      <c r="F121" s="40" t="s">
        <v>173</v>
      </c>
      <c r="G121" s="24" t="s">
        <v>73</v>
      </c>
      <c r="H121" s="24">
        <v>1</v>
      </c>
      <c r="I121" s="25">
        <v>500</v>
      </c>
    </row>
    <row r="122" spans="2:9" ht="39.6" x14ac:dyDescent="0.3">
      <c r="B122" s="21">
        <v>3</v>
      </c>
      <c r="C122" s="22" t="s">
        <v>175</v>
      </c>
      <c r="D122" s="118" t="s">
        <v>25</v>
      </c>
      <c r="E122" s="119"/>
      <c r="F122" s="40" t="s">
        <v>189</v>
      </c>
      <c r="G122" s="24" t="s">
        <v>26</v>
      </c>
      <c r="H122" s="24">
        <v>1</v>
      </c>
      <c r="I122" s="25">
        <v>500</v>
      </c>
    </row>
    <row r="123" spans="2:9" x14ac:dyDescent="0.3">
      <c r="B123" s="21">
        <v>4</v>
      </c>
      <c r="C123" s="22" t="s">
        <v>175</v>
      </c>
      <c r="D123" s="118" t="s">
        <v>25</v>
      </c>
      <c r="E123" s="119"/>
      <c r="F123" s="40" t="s">
        <v>174</v>
      </c>
      <c r="G123" s="24" t="s">
        <v>73</v>
      </c>
      <c r="H123" s="24">
        <v>1</v>
      </c>
      <c r="I123" s="25">
        <v>1000</v>
      </c>
    </row>
    <row r="124" spans="2:9" ht="12.75" customHeight="1" x14ac:dyDescent="0.3">
      <c r="B124" s="21">
        <v>5</v>
      </c>
      <c r="C124" s="22" t="s">
        <v>175</v>
      </c>
      <c r="D124" s="118" t="s">
        <v>25</v>
      </c>
      <c r="E124" s="119"/>
      <c r="F124" s="36" t="s">
        <v>166</v>
      </c>
      <c r="G124" s="24" t="s">
        <v>73</v>
      </c>
      <c r="H124" s="24">
        <v>1</v>
      </c>
      <c r="I124" s="25">
        <v>1500</v>
      </c>
    </row>
    <row r="125" spans="2:9" ht="15.75" customHeight="1" x14ac:dyDescent="0.3">
      <c r="B125" s="21">
        <v>6</v>
      </c>
      <c r="C125" s="22" t="s">
        <v>175</v>
      </c>
      <c r="D125" s="118" t="s">
        <v>25</v>
      </c>
      <c r="E125" s="119"/>
      <c r="F125" s="36" t="s">
        <v>59</v>
      </c>
      <c r="G125" s="24" t="s">
        <v>73</v>
      </c>
      <c r="H125" s="24">
        <v>1</v>
      </c>
      <c r="I125" s="25">
        <v>5000</v>
      </c>
    </row>
    <row r="126" spans="2:9" ht="27" x14ac:dyDescent="0.3">
      <c r="B126" s="21">
        <v>7</v>
      </c>
      <c r="C126" s="22" t="s">
        <v>175</v>
      </c>
      <c r="D126" s="118" t="s">
        <v>25</v>
      </c>
      <c r="E126" s="119"/>
      <c r="F126" s="36" t="s">
        <v>98</v>
      </c>
      <c r="G126" s="24" t="s">
        <v>73</v>
      </c>
      <c r="H126" s="24">
        <v>1</v>
      </c>
      <c r="I126" s="25">
        <f>I114</f>
        <v>338.05</v>
      </c>
    </row>
    <row r="127" spans="2:9" ht="26.4" x14ac:dyDescent="0.3">
      <c r="B127" s="21">
        <v>8</v>
      </c>
      <c r="C127" s="22" t="s">
        <v>175</v>
      </c>
      <c r="D127" s="118" t="s">
        <v>25</v>
      </c>
      <c r="E127" s="119"/>
      <c r="F127" s="23" t="s">
        <v>27</v>
      </c>
      <c r="G127" s="24" t="s">
        <v>26</v>
      </c>
      <c r="H127" s="24">
        <v>1</v>
      </c>
      <c r="I127" s="25">
        <f>(63931.53*1.9%)+(64790.48*1.6%)</f>
        <v>2251.3467499999997</v>
      </c>
    </row>
    <row r="128" spans="2:9" ht="12.75" customHeight="1" x14ac:dyDescent="0.3">
      <c r="B128" s="120" t="s">
        <v>148</v>
      </c>
      <c r="C128" s="121"/>
      <c r="D128" s="121"/>
      <c r="E128" s="121"/>
      <c r="F128" s="121"/>
      <c r="G128" s="121"/>
      <c r="H128" s="122"/>
      <c r="I128" s="42">
        <f>SUM(I120:I127)</f>
        <v>11439.39675</v>
      </c>
    </row>
    <row r="129" spans="2:15" x14ac:dyDescent="0.3">
      <c r="B129" s="126" t="s">
        <v>149</v>
      </c>
      <c r="C129" s="127"/>
      <c r="D129" s="127"/>
      <c r="E129" s="127"/>
      <c r="F129" s="127"/>
      <c r="G129" s="127"/>
      <c r="H129" s="127"/>
      <c r="I129" s="128"/>
    </row>
    <row r="130" spans="2:15" ht="18" customHeight="1" x14ac:dyDescent="0.3">
      <c r="B130" s="21">
        <v>1</v>
      </c>
      <c r="C130" s="22" t="s">
        <v>188</v>
      </c>
      <c r="D130" s="118" t="s">
        <v>25</v>
      </c>
      <c r="E130" s="119"/>
      <c r="F130" s="40" t="s">
        <v>176</v>
      </c>
      <c r="G130" s="24" t="s">
        <v>73</v>
      </c>
      <c r="H130" s="24">
        <v>1</v>
      </c>
      <c r="I130" s="25">
        <v>1000</v>
      </c>
    </row>
    <row r="131" spans="2:15" ht="27" customHeight="1" x14ac:dyDescent="0.3">
      <c r="B131" s="21">
        <v>2</v>
      </c>
      <c r="C131" s="22" t="s">
        <v>188</v>
      </c>
      <c r="D131" s="118" t="s">
        <v>25</v>
      </c>
      <c r="E131" s="119"/>
      <c r="F131" s="40" t="s">
        <v>177</v>
      </c>
      <c r="G131" s="24" t="s">
        <v>73</v>
      </c>
      <c r="H131" s="24">
        <v>1</v>
      </c>
      <c r="I131" s="25">
        <v>10189</v>
      </c>
    </row>
    <row r="132" spans="2:15" ht="40.5" customHeight="1" x14ac:dyDescent="0.3">
      <c r="B132" s="21">
        <v>3</v>
      </c>
      <c r="C132" s="22" t="s">
        <v>188</v>
      </c>
      <c r="D132" s="118" t="s">
        <v>25</v>
      </c>
      <c r="E132" s="119"/>
      <c r="F132" s="40" t="s">
        <v>189</v>
      </c>
      <c r="G132" s="24" t="s">
        <v>26</v>
      </c>
      <c r="H132" s="24">
        <v>1</v>
      </c>
      <c r="I132" s="25">
        <v>500</v>
      </c>
      <c r="O132" s="46"/>
    </row>
    <row r="133" spans="2:15" ht="21.75" customHeight="1" x14ac:dyDescent="0.3">
      <c r="B133" s="21">
        <v>4</v>
      </c>
      <c r="C133" s="22" t="s">
        <v>188</v>
      </c>
      <c r="D133" s="118" t="s">
        <v>25</v>
      </c>
      <c r="E133" s="119"/>
      <c r="F133" s="53" t="s">
        <v>178</v>
      </c>
      <c r="G133" s="24" t="s">
        <v>73</v>
      </c>
      <c r="H133" s="24">
        <v>1</v>
      </c>
      <c r="I133" s="25">
        <v>400</v>
      </c>
    </row>
    <row r="134" spans="2:15" ht="34.5" customHeight="1" x14ac:dyDescent="0.3">
      <c r="B134" s="21">
        <v>5</v>
      </c>
      <c r="C134" s="22" t="s">
        <v>188</v>
      </c>
      <c r="D134" s="118" t="s">
        <v>25</v>
      </c>
      <c r="E134" s="119"/>
      <c r="F134" s="54" t="s">
        <v>179</v>
      </c>
      <c r="G134" s="24" t="s">
        <v>73</v>
      </c>
      <c r="H134" s="24">
        <v>1</v>
      </c>
      <c r="I134" s="25">
        <v>9302</v>
      </c>
    </row>
    <row r="135" spans="2:15" ht="25.5" customHeight="1" x14ac:dyDescent="0.3">
      <c r="B135" s="21">
        <v>6</v>
      </c>
      <c r="C135" s="22" t="s">
        <v>188</v>
      </c>
      <c r="D135" s="118" t="s">
        <v>25</v>
      </c>
      <c r="E135" s="119"/>
      <c r="F135" s="40" t="s">
        <v>180</v>
      </c>
      <c r="G135" s="24" t="s">
        <v>73</v>
      </c>
      <c r="H135" s="24">
        <v>1</v>
      </c>
      <c r="I135" s="25">
        <v>1694</v>
      </c>
    </row>
    <row r="136" spans="2:15" ht="31.5" customHeight="1" x14ac:dyDescent="0.3">
      <c r="B136" s="21">
        <v>7</v>
      </c>
      <c r="C136" s="22" t="s">
        <v>188</v>
      </c>
      <c r="D136" s="118" t="s">
        <v>25</v>
      </c>
      <c r="E136" s="119"/>
      <c r="F136" s="40" t="s">
        <v>181</v>
      </c>
      <c r="G136" s="24" t="s">
        <v>73</v>
      </c>
      <c r="H136" s="24">
        <v>1</v>
      </c>
      <c r="I136" s="25">
        <v>1694</v>
      </c>
    </row>
    <row r="137" spans="2:15" ht="16.5" customHeight="1" x14ac:dyDescent="0.3">
      <c r="B137" s="21">
        <v>8</v>
      </c>
      <c r="C137" s="22" t="s">
        <v>188</v>
      </c>
      <c r="D137" s="118" t="s">
        <v>25</v>
      </c>
      <c r="E137" s="119"/>
      <c r="F137" s="39" t="s">
        <v>182</v>
      </c>
      <c r="G137" s="24" t="s">
        <v>73</v>
      </c>
      <c r="H137" s="24">
        <v>1</v>
      </c>
      <c r="I137" s="25">
        <v>1478</v>
      </c>
    </row>
    <row r="138" spans="2:15" x14ac:dyDescent="0.3">
      <c r="B138" s="21">
        <v>9</v>
      </c>
      <c r="C138" s="22" t="s">
        <v>188</v>
      </c>
      <c r="D138" s="118" t="s">
        <v>25</v>
      </c>
      <c r="E138" s="119"/>
      <c r="F138" s="39" t="s">
        <v>183</v>
      </c>
      <c r="G138" s="24" t="s">
        <v>73</v>
      </c>
      <c r="H138" s="24">
        <v>1</v>
      </c>
      <c r="I138" s="25">
        <v>3856</v>
      </c>
    </row>
    <row r="139" spans="2:15" x14ac:dyDescent="0.3">
      <c r="B139" s="21">
        <v>10</v>
      </c>
      <c r="C139" s="22" t="s">
        <v>188</v>
      </c>
      <c r="D139" s="118" t="s">
        <v>25</v>
      </c>
      <c r="E139" s="119"/>
      <c r="F139" s="39" t="s">
        <v>184</v>
      </c>
      <c r="G139" s="24" t="s">
        <v>73</v>
      </c>
      <c r="H139" s="24">
        <v>1</v>
      </c>
      <c r="I139" s="25">
        <v>22609</v>
      </c>
    </row>
    <row r="140" spans="2:15" ht="28.5" customHeight="1" x14ac:dyDescent="0.3">
      <c r="B140" s="21">
        <v>11</v>
      </c>
      <c r="C140" s="22" t="s">
        <v>188</v>
      </c>
      <c r="D140" s="118" t="s">
        <v>25</v>
      </c>
      <c r="E140" s="119"/>
      <c r="F140" s="40" t="s">
        <v>172</v>
      </c>
      <c r="G140" s="24" t="s">
        <v>73</v>
      </c>
      <c r="H140" s="24">
        <v>1</v>
      </c>
      <c r="I140" s="25">
        <v>350</v>
      </c>
    </row>
    <row r="141" spans="2:15" ht="23.25" customHeight="1" x14ac:dyDescent="0.3">
      <c r="B141" s="21">
        <v>12</v>
      </c>
      <c r="C141" s="22" t="s">
        <v>188</v>
      </c>
      <c r="D141" s="118" t="s">
        <v>25</v>
      </c>
      <c r="E141" s="119"/>
      <c r="F141" s="55" t="s">
        <v>185</v>
      </c>
      <c r="G141" s="24" t="s">
        <v>73</v>
      </c>
      <c r="H141" s="24">
        <v>1</v>
      </c>
      <c r="I141" s="25">
        <v>3295</v>
      </c>
    </row>
    <row r="142" spans="2:15" x14ac:dyDescent="0.3">
      <c r="B142" s="21">
        <v>13</v>
      </c>
      <c r="C142" s="22" t="s">
        <v>188</v>
      </c>
      <c r="D142" s="118" t="s">
        <v>25</v>
      </c>
      <c r="E142" s="119"/>
      <c r="F142" s="55" t="s">
        <v>186</v>
      </c>
      <c r="G142" s="24" t="s">
        <v>73</v>
      </c>
      <c r="H142" s="24">
        <v>1</v>
      </c>
      <c r="I142" s="25">
        <v>1694</v>
      </c>
    </row>
    <row r="143" spans="2:15" x14ac:dyDescent="0.3">
      <c r="B143" s="21">
        <v>14</v>
      </c>
      <c r="C143" s="22" t="s">
        <v>188</v>
      </c>
      <c r="D143" s="118" t="s">
        <v>25</v>
      </c>
      <c r="E143" s="119"/>
      <c r="F143" s="39" t="s">
        <v>166</v>
      </c>
      <c r="G143" s="24" t="s">
        <v>73</v>
      </c>
      <c r="H143" s="24">
        <v>1</v>
      </c>
      <c r="I143" s="25">
        <v>1500</v>
      </c>
    </row>
    <row r="144" spans="2:15" x14ac:dyDescent="0.3">
      <c r="B144" s="21">
        <v>15</v>
      </c>
      <c r="C144" s="22" t="s">
        <v>188</v>
      </c>
      <c r="D144" s="118" t="s">
        <v>25</v>
      </c>
      <c r="E144" s="119"/>
      <c r="F144" s="39" t="s">
        <v>59</v>
      </c>
      <c r="G144" s="24" t="s">
        <v>26</v>
      </c>
      <c r="H144" s="24">
        <v>1</v>
      </c>
      <c r="I144" s="25">
        <v>5000</v>
      </c>
    </row>
    <row r="145" spans="2:9" ht="27" x14ac:dyDescent="0.3">
      <c r="B145" s="21">
        <v>16</v>
      </c>
      <c r="C145" s="22" t="s">
        <v>188</v>
      </c>
      <c r="D145" s="118" t="s">
        <v>25</v>
      </c>
      <c r="E145" s="119"/>
      <c r="F145" s="36" t="s">
        <v>98</v>
      </c>
      <c r="G145" s="24" t="s">
        <v>26</v>
      </c>
      <c r="H145" s="24">
        <v>1</v>
      </c>
      <c r="I145" s="25">
        <f>I126</f>
        <v>338.05</v>
      </c>
    </row>
    <row r="146" spans="2:9" x14ac:dyDescent="0.3">
      <c r="B146" s="21">
        <v>17</v>
      </c>
      <c r="C146" s="22" t="s">
        <v>188</v>
      </c>
      <c r="D146" s="118" t="s">
        <v>25</v>
      </c>
      <c r="E146" s="119"/>
      <c r="F146" s="36" t="s">
        <v>187</v>
      </c>
      <c r="G146" s="24" t="s">
        <v>73</v>
      </c>
      <c r="H146" s="24">
        <v>1</v>
      </c>
      <c r="I146" s="25">
        <v>19800</v>
      </c>
    </row>
    <row r="147" spans="2:9" ht="30.75" customHeight="1" x14ac:dyDescent="0.3">
      <c r="B147" s="21">
        <v>18</v>
      </c>
      <c r="C147" s="22" t="s">
        <v>188</v>
      </c>
      <c r="D147" s="118" t="s">
        <v>25</v>
      </c>
      <c r="E147" s="119"/>
      <c r="F147" s="23" t="s">
        <v>27</v>
      </c>
      <c r="G147" s="24" t="s">
        <v>26</v>
      </c>
      <c r="H147" s="24">
        <v>1</v>
      </c>
      <c r="I147" s="25">
        <f>(67606.16*1.9%)+(73504.51*1.6%)</f>
        <v>2460.5891999999999</v>
      </c>
    </row>
    <row r="148" spans="2:9" ht="12.75" customHeight="1" x14ac:dyDescent="0.3">
      <c r="B148" s="120" t="s">
        <v>150</v>
      </c>
      <c r="C148" s="121"/>
      <c r="D148" s="121"/>
      <c r="E148" s="121"/>
      <c r="F148" s="121"/>
      <c r="G148" s="121"/>
      <c r="H148" s="122"/>
      <c r="I148" s="42">
        <f>SUM(I130:I147)</f>
        <v>87159.639200000005</v>
      </c>
    </row>
    <row r="149" spans="2:9" ht="18" customHeight="1" x14ac:dyDescent="0.3">
      <c r="B149" s="123" t="s">
        <v>151</v>
      </c>
      <c r="C149" s="124"/>
      <c r="D149" s="124"/>
      <c r="E149" s="124"/>
      <c r="F149" s="124"/>
      <c r="G149" s="124"/>
      <c r="H149" s="125"/>
      <c r="I149" s="45">
        <f>I21+I32+I44+I55+I73+I85+I91+I98+I107+I118+I128+I148</f>
        <v>363881.08308000001</v>
      </c>
    </row>
  </sheetData>
  <mergeCells count="147">
    <mergeCell ref="D28:E28"/>
    <mergeCell ref="D38:E38"/>
    <mergeCell ref="D49:E49"/>
    <mergeCell ref="D59:E59"/>
    <mergeCell ref="D79:E79"/>
    <mergeCell ref="D88:E88"/>
    <mergeCell ref="D94:E94"/>
    <mergeCell ref="D102:E102"/>
    <mergeCell ref="D34:E34"/>
    <mergeCell ref="D60:E60"/>
    <mergeCell ref="D61:E61"/>
    <mergeCell ref="D62:E62"/>
    <mergeCell ref="D63:E63"/>
    <mergeCell ref="D64:E64"/>
    <mergeCell ref="B55:H55"/>
    <mergeCell ref="B56:I56"/>
    <mergeCell ref="D57:E57"/>
    <mergeCell ref="D58:E58"/>
    <mergeCell ref="B73:H73"/>
    <mergeCell ref="B74:I74"/>
    <mergeCell ref="D75:E75"/>
    <mergeCell ref="D76:E76"/>
    <mergeCell ref="D67:E67"/>
    <mergeCell ref="G8:G9"/>
    <mergeCell ref="B10:I10"/>
    <mergeCell ref="D11:E11"/>
    <mergeCell ref="D12:E12"/>
    <mergeCell ref="H8:H9"/>
    <mergeCell ref="D31:E31"/>
    <mergeCell ref="D30:E30"/>
    <mergeCell ref="D29:E29"/>
    <mergeCell ref="D20:E20"/>
    <mergeCell ref="D24:E24"/>
    <mergeCell ref="D23:E23"/>
    <mergeCell ref="B22:I22"/>
    <mergeCell ref="B21:H21"/>
    <mergeCell ref="D27:E27"/>
    <mergeCell ref="I8:I9"/>
    <mergeCell ref="D8:E9"/>
    <mergeCell ref="D13:E13"/>
    <mergeCell ref="D14:E14"/>
    <mergeCell ref="D15:E15"/>
    <mergeCell ref="D17:E17"/>
    <mergeCell ref="D16:E16"/>
    <mergeCell ref="D19:E19"/>
    <mergeCell ref="B8:B9"/>
    <mergeCell ref="D18:E18"/>
    <mergeCell ref="C8:C9"/>
    <mergeCell ref="D52:E52"/>
    <mergeCell ref="D53:E53"/>
    <mergeCell ref="D54:E54"/>
    <mergeCell ref="D48:E48"/>
    <mergeCell ref="D50:E50"/>
    <mergeCell ref="D51:E51"/>
    <mergeCell ref="B44:H44"/>
    <mergeCell ref="B45:I45"/>
    <mergeCell ref="D46:E46"/>
    <mergeCell ref="D47:E47"/>
    <mergeCell ref="D43:E43"/>
    <mergeCell ref="D41:E41"/>
    <mergeCell ref="D42:E42"/>
    <mergeCell ref="D26:E26"/>
    <mergeCell ref="D25:E25"/>
    <mergeCell ref="D35:E35"/>
    <mergeCell ref="D36:E36"/>
    <mergeCell ref="D37:E37"/>
    <mergeCell ref="D39:E39"/>
    <mergeCell ref="D40:E40"/>
    <mergeCell ref="B32:H32"/>
    <mergeCell ref="B33:I33"/>
    <mergeCell ref="F8:F9"/>
    <mergeCell ref="D72:E72"/>
    <mergeCell ref="D65:E65"/>
    <mergeCell ref="D66:E66"/>
    <mergeCell ref="D69:E69"/>
    <mergeCell ref="D70:E70"/>
    <mergeCell ref="D71:E71"/>
    <mergeCell ref="D68:E68"/>
    <mergeCell ref="B85:H85"/>
    <mergeCell ref="D82:E82"/>
    <mergeCell ref="D84:E84"/>
    <mergeCell ref="B86:I86"/>
    <mergeCell ref="D77:E77"/>
    <mergeCell ref="D78:E78"/>
    <mergeCell ref="D80:E80"/>
    <mergeCell ref="D81:E81"/>
    <mergeCell ref="D83:E83"/>
    <mergeCell ref="D87:E87"/>
    <mergeCell ref="B92:I92"/>
    <mergeCell ref="D89:E89"/>
    <mergeCell ref="D90:E90"/>
    <mergeCell ref="D109:E109"/>
    <mergeCell ref="D110:E110"/>
    <mergeCell ref="D111:E111"/>
    <mergeCell ref="B118:H118"/>
    <mergeCell ref="D97:E97"/>
    <mergeCell ref="B91:H91"/>
    <mergeCell ref="D93:E93"/>
    <mergeCell ref="D95:E95"/>
    <mergeCell ref="D96:E96"/>
    <mergeCell ref="D112:E112"/>
    <mergeCell ref="B99:I99"/>
    <mergeCell ref="B108:I108"/>
    <mergeCell ref="B107:H107"/>
    <mergeCell ref="D104:E104"/>
    <mergeCell ref="D105:E105"/>
    <mergeCell ref="D106:E106"/>
    <mergeCell ref="D101:E101"/>
    <mergeCell ref="B98:H98"/>
    <mergeCell ref="D100:E100"/>
    <mergeCell ref="D103:E103"/>
    <mergeCell ref="D141:E141"/>
    <mergeCell ref="D142:E142"/>
    <mergeCell ref="D143:E143"/>
    <mergeCell ref="B119:I119"/>
    <mergeCell ref="D120:E120"/>
    <mergeCell ref="D121:E121"/>
    <mergeCell ref="D123:E123"/>
    <mergeCell ref="D124:E124"/>
    <mergeCell ref="D125:E125"/>
    <mergeCell ref="D127:E127"/>
    <mergeCell ref="D122:E122"/>
    <mergeCell ref="D132:E132"/>
    <mergeCell ref="D144:E144"/>
    <mergeCell ref="D145:E145"/>
    <mergeCell ref="D146:E146"/>
    <mergeCell ref="D147:E147"/>
    <mergeCell ref="B148:H148"/>
    <mergeCell ref="B149:H149"/>
    <mergeCell ref="D113:E113"/>
    <mergeCell ref="D114:E114"/>
    <mergeCell ref="D117:E117"/>
    <mergeCell ref="D115:E115"/>
    <mergeCell ref="D116:E116"/>
    <mergeCell ref="D126:E126"/>
    <mergeCell ref="D131:E131"/>
    <mergeCell ref="D133:E133"/>
    <mergeCell ref="D134:E134"/>
    <mergeCell ref="D135:E135"/>
    <mergeCell ref="D136:E136"/>
    <mergeCell ref="D137:E137"/>
    <mergeCell ref="B128:H128"/>
    <mergeCell ref="B129:I129"/>
    <mergeCell ref="D130:E130"/>
    <mergeCell ref="D138:E138"/>
    <mergeCell ref="D139:E139"/>
    <mergeCell ref="D140:E14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52"/>
  <sheetViews>
    <sheetView showRuler="0" topLeftCell="A25" zoomScaleNormal="100" workbookViewId="0">
      <selection activeCell="A37" sqref="A37:M4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7" max="17" width="9.5546875" bestFit="1" customWidth="1"/>
  </cols>
  <sheetData>
    <row r="1" spans="1:13" x14ac:dyDescent="0.3">
      <c r="A1" s="156" t="s">
        <v>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3">
      <c r="A2" s="156" t="s">
        <v>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3">
      <c r="A3" s="157" t="s">
        <v>191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x14ac:dyDescent="0.3">
      <c r="A4" s="82" t="s">
        <v>51</v>
      </c>
      <c r="B4" s="83"/>
      <c r="C4" s="83"/>
      <c r="D4" s="84"/>
      <c r="E4" s="82" t="s">
        <v>50</v>
      </c>
      <c r="F4" s="83"/>
      <c r="G4" s="83"/>
      <c r="H4" s="83"/>
      <c r="I4" s="84"/>
      <c r="J4" s="82" t="s">
        <v>49</v>
      </c>
      <c r="K4" s="83"/>
      <c r="L4" s="83"/>
      <c r="M4" s="84"/>
    </row>
    <row r="5" spans="1:13" x14ac:dyDescent="0.3">
      <c r="A5" s="82" t="s">
        <v>52</v>
      </c>
      <c r="B5" s="84"/>
      <c r="C5" s="82" t="s">
        <v>53</v>
      </c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3" x14ac:dyDescent="0.3">
      <c r="A6" s="73" t="s">
        <v>63</v>
      </c>
      <c r="B6" s="73"/>
      <c r="C6" s="73"/>
      <c r="D6" s="73"/>
      <c r="E6" s="73"/>
      <c r="F6" s="73"/>
      <c r="G6" s="73"/>
      <c r="H6" s="73" t="s">
        <v>46</v>
      </c>
      <c r="I6" s="73"/>
      <c r="J6" s="73"/>
      <c r="K6" s="73"/>
      <c r="L6" s="73"/>
      <c r="M6" s="73"/>
    </row>
    <row r="7" spans="1:13" x14ac:dyDescent="0.3">
      <c r="A7" s="73" t="s">
        <v>55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38.25" customHeight="1" x14ac:dyDescent="0.3">
      <c r="A8" s="161" t="s">
        <v>28</v>
      </c>
      <c r="B8" s="161"/>
      <c r="C8" s="161"/>
      <c r="D8" s="161"/>
      <c r="E8" s="162" t="s">
        <v>29</v>
      </c>
      <c r="F8" s="162"/>
      <c r="G8" s="158" t="s">
        <v>30</v>
      </c>
      <c r="H8" s="159"/>
      <c r="I8" s="160"/>
      <c r="J8" s="158" t="s">
        <v>31</v>
      </c>
      <c r="K8" s="159"/>
      <c r="L8" s="160"/>
      <c r="M8" s="32" t="s">
        <v>32</v>
      </c>
    </row>
    <row r="9" spans="1:13" x14ac:dyDescent="0.3">
      <c r="A9" s="138" t="s">
        <v>33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3" ht="35.25" customHeight="1" x14ac:dyDescent="0.3">
      <c r="A10" s="141" t="s">
        <v>64</v>
      </c>
      <c r="B10" s="142"/>
      <c r="C10" s="142"/>
      <c r="D10" s="143"/>
      <c r="E10" s="144">
        <v>54932.1</v>
      </c>
      <c r="F10" s="145"/>
      <c r="G10" s="144">
        <v>478678.8</v>
      </c>
      <c r="H10" s="149"/>
      <c r="I10" s="145"/>
      <c r="J10" s="150">
        <v>477496.66</v>
      </c>
      <c r="K10" s="151"/>
      <c r="L10" s="152"/>
      <c r="M10" s="35">
        <v>56992.58</v>
      </c>
    </row>
    <row r="11" spans="1:13" ht="21" customHeight="1" x14ac:dyDescent="0.3">
      <c r="A11" s="82" t="s">
        <v>34</v>
      </c>
      <c r="B11" s="83"/>
      <c r="C11" s="83"/>
      <c r="D11" s="84"/>
      <c r="E11" s="153">
        <f>SUM(E10:E10)</f>
        <v>54932.1</v>
      </c>
      <c r="F11" s="154"/>
      <c r="G11" s="153">
        <f>SUM(G10:G10)</f>
        <v>478678.8</v>
      </c>
      <c r="H11" s="155"/>
      <c r="I11" s="154"/>
      <c r="J11" s="82">
        <f>SUM(J10:J10)</f>
        <v>477496.66</v>
      </c>
      <c r="K11" s="83"/>
      <c r="L11" s="84"/>
      <c r="M11" s="34">
        <f>SUM(M10:M10)</f>
        <v>56992.58</v>
      </c>
    </row>
    <row r="12" spans="1:13" x14ac:dyDescent="0.3">
      <c r="A12" s="73" t="s">
        <v>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4">
        <v>8693.7800000000007</v>
      </c>
    </row>
    <row r="13" spans="1:13" x14ac:dyDescent="0.3">
      <c r="A13" s="82" t="s">
        <v>57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34">
        <f>2837.36+9237.38</f>
        <v>12074.74</v>
      </c>
    </row>
    <row r="14" spans="1:13" x14ac:dyDescent="0.3">
      <c r="A14" s="146" t="s">
        <v>14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51">
        <v>9659.73</v>
      </c>
    </row>
    <row r="15" spans="1:13" x14ac:dyDescent="0.3">
      <c r="A15" s="138" t="s">
        <v>35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3" x14ac:dyDescent="0.3">
      <c r="A16" s="176" t="s">
        <v>10</v>
      </c>
      <c r="B16" s="177"/>
      <c r="C16" s="177"/>
      <c r="D16" s="178"/>
      <c r="E16" s="144">
        <v>1475.14</v>
      </c>
      <c r="F16" s="145"/>
      <c r="G16" s="144">
        <v>14863.44</v>
      </c>
      <c r="H16" s="149"/>
      <c r="I16" s="145"/>
      <c r="J16" s="150">
        <v>14568.24</v>
      </c>
      <c r="K16" s="151"/>
      <c r="L16" s="152"/>
      <c r="M16" s="35">
        <v>1749.22</v>
      </c>
    </row>
    <row r="17" spans="1:17" ht="14.25" customHeight="1" x14ac:dyDescent="0.3">
      <c r="A17" s="82" t="s">
        <v>11</v>
      </c>
      <c r="B17" s="83"/>
      <c r="C17" s="83"/>
      <c r="D17" s="84"/>
      <c r="E17" s="169">
        <v>658.33</v>
      </c>
      <c r="F17" s="169"/>
      <c r="G17" s="169">
        <v>6066.69</v>
      </c>
      <c r="H17" s="169"/>
      <c r="I17" s="169"/>
      <c r="J17" s="73">
        <v>6005.54</v>
      </c>
      <c r="K17" s="73"/>
      <c r="L17" s="73"/>
      <c r="M17" s="35">
        <v>710.38</v>
      </c>
    </row>
    <row r="18" spans="1:17" ht="27.75" customHeight="1" x14ac:dyDescent="0.3">
      <c r="A18" s="146" t="s">
        <v>159</v>
      </c>
      <c r="B18" s="147"/>
      <c r="C18" s="147"/>
      <c r="D18" s="148"/>
      <c r="E18" s="153">
        <v>0</v>
      </c>
      <c r="F18" s="154"/>
      <c r="G18" s="153">
        <v>1877.93</v>
      </c>
      <c r="H18" s="155"/>
      <c r="I18" s="154"/>
      <c r="J18" s="82">
        <v>964.57</v>
      </c>
      <c r="K18" s="83"/>
      <c r="L18" s="84"/>
      <c r="M18" s="35">
        <v>913.36</v>
      </c>
    </row>
    <row r="19" spans="1:17" x14ac:dyDescent="0.3">
      <c r="A19" s="82" t="s">
        <v>12</v>
      </c>
      <c r="B19" s="83"/>
      <c r="C19" s="83"/>
      <c r="D19" s="84"/>
      <c r="E19" s="169">
        <v>4993.43</v>
      </c>
      <c r="F19" s="169"/>
      <c r="G19" s="82">
        <v>38184.79</v>
      </c>
      <c r="H19" s="83"/>
      <c r="I19" s="84"/>
      <c r="J19" s="82">
        <v>38170.51</v>
      </c>
      <c r="K19" s="83"/>
      <c r="L19" s="84"/>
      <c r="M19" s="35">
        <v>4937.67</v>
      </c>
    </row>
    <row r="20" spans="1:17" ht="27.75" customHeight="1" x14ac:dyDescent="0.3">
      <c r="A20" s="146" t="s">
        <v>36</v>
      </c>
      <c r="B20" s="147"/>
      <c r="C20" s="147"/>
      <c r="D20" s="148"/>
      <c r="E20" s="169"/>
      <c r="F20" s="169"/>
      <c r="G20" s="153">
        <f>SUM(G16:G19)</f>
        <v>60992.850000000006</v>
      </c>
      <c r="H20" s="155"/>
      <c r="I20" s="154"/>
      <c r="J20" s="82">
        <f>SUM(J16:J19)</f>
        <v>59708.86</v>
      </c>
      <c r="K20" s="83"/>
      <c r="L20" s="84"/>
      <c r="M20" s="7">
        <f>SUM(M16:M19)</f>
        <v>8310.630000000001</v>
      </c>
    </row>
    <row r="21" spans="1:17" ht="18.75" customHeight="1" x14ac:dyDescent="0.3">
      <c r="A21" s="146" t="s">
        <v>7</v>
      </c>
      <c r="B21" s="147"/>
      <c r="C21" s="147"/>
      <c r="D21" s="147"/>
      <c r="E21" s="169"/>
      <c r="F21" s="169"/>
      <c r="G21" s="169"/>
      <c r="H21" s="169"/>
      <c r="I21" s="169"/>
      <c r="J21" s="73"/>
      <c r="K21" s="73"/>
      <c r="L21" s="73"/>
      <c r="M21" s="7">
        <f>M11+M12+M13+M14+M20</f>
        <v>95731.46</v>
      </c>
    </row>
    <row r="22" spans="1:17" ht="17.25" customHeight="1" x14ac:dyDescent="0.3">
      <c r="A22" s="179" t="s">
        <v>37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</row>
    <row r="23" spans="1:17" x14ac:dyDescent="0.3">
      <c r="A23" s="6" t="s">
        <v>18</v>
      </c>
      <c r="B23" s="161" t="s">
        <v>38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73" t="s">
        <v>39</v>
      </c>
      <c r="M23" s="173"/>
    </row>
    <row r="24" spans="1:17" x14ac:dyDescent="0.3">
      <c r="A24" s="30">
        <v>1</v>
      </c>
      <c r="B24" s="174" t="s">
        <v>75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53">
        <v>268331.40999999997</v>
      </c>
      <c r="M24" s="154"/>
      <c r="Q24" s="47"/>
    </row>
    <row r="25" spans="1:17" x14ac:dyDescent="0.3">
      <c r="A25" s="30"/>
      <c r="B25" s="170" t="s">
        <v>65</v>
      </c>
      <c r="C25" s="171"/>
      <c r="D25" s="171"/>
      <c r="E25" s="171"/>
      <c r="F25" s="171"/>
      <c r="G25" s="171"/>
      <c r="H25" s="171"/>
      <c r="I25" s="171"/>
      <c r="J25" s="171"/>
      <c r="K25" s="172"/>
      <c r="L25" s="153">
        <f>5000*12</f>
        <v>60000</v>
      </c>
      <c r="M25" s="154"/>
    </row>
    <row r="26" spans="1:17" x14ac:dyDescent="0.3">
      <c r="A26" s="30"/>
      <c r="B26" s="170" t="s">
        <v>57</v>
      </c>
      <c r="C26" s="171"/>
      <c r="D26" s="171"/>
      <c r="E26" s="171"/>
      <c r="F26" s="171"/>
      <c r="G26" s="171"/>
      <c r="H26" s="171"/>
      <c r="I26" s="171"/>
      <c r="J26" s="171"/>
      <c r="K26" s="172"/>
      <c r="L26" s="153">
        <f>500*12</f>
        <v>6000</v>
      </c>
      <c r="M26" s="154"/>
    </row>
    <row r="27" spans="1:17" ht="15.75" customHeight="1" x14ac:dyDescent="0.3">
      <c r="A27" s="30">
        <v>2</v>
      </c>
      <c r="B27" s="174" t="s">
        <v>27</v>
      </c>
      <c r="C27" s="174"/>
      <c r="D27" s="174"/>
      <c r="E27" s="174"/>
      <c r="F27" s="174"/>
      <c r="G27" s="174"/>
      <c r="H27" s="174"/>
      <c r="I27" s="174"/>
      <c r="J27" s="174"/>
      <c r="K27" s="174"/>
      <c r="L27" s="82">
        <v>25493.07</v>
      </c>
      <c r="M27" s="84"/>
    </row>
    <row r="28" spans="1:17" x14ac:dyDescent="0.3">
      <c r="A28" s="30">
        <v>3</v>
      </c>
      <c r="B28" s="174" t="s">
        <v>98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69">
        <f>338.05*12</f>
        <v>4056.6000000000004</v>
      </c>
      <c r="M28" s="169"/>
    </row>
    <row r="29" spans="1:17" x14ac:dyDescent="0.3">
      <c r="A29" s="189" t="s">
        <v>40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1"/>
      <c r="L29" s="166">
        <f>SUM(L24:L28)</f>
        <v>363881.07999999996</v>
      </c>
      <c r="M29" s="167"/>
    </row>
    <row r="30" spans="1:17" x14ac:dyDescent="0.3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  <c r="L30" s="168"/>
      <c r="M30" s="168"/>
    </row>
    <row r="31" spans="1:17" x14ac:dyDescent="0.3">
      <c r="A31" s="163" t="s">
        <v>41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5"/>
      <c r="L31" s="62">
        <v>28860.959999999999</v>
      </c>
      <c r="M31" s="63"/>
    </row>
    <row r="32" spans="1:17" x14ac:dyDescent="0.3">
      <c r="A32" s="163" t="s">
        <v>45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82">
        <v>95732.160000000003</v>
      </c>
      <c r="M32" s="183"/>
    </row>
    <row r="33" spans="1:13" x14ac:dyDescent="0.3">
      <c r="A33" s="163" t="s">
        <v>42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86">
        <f>J11</f>
        <v>477496.66</v>
      </c>
      <c r="M33" s="183"/>
    </row>
    <row r="34" spans="1:13" x14ac:dyDescent="0.3">
      <c r="A34" s="163" t="s">
        <v>43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182">
        <f>L29</f>
        <v>363881.07999999996</v>
      </c>
      <c r="M34" s="184"/>
    </row>
    <row r="35" spans="1:13" x14ac:dyDescent="0.3">
      <c r="A35" s="163" t="s">
        <v>44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82">
        <f>L31+L33-L34</f>
        <v>142476.54000000004</v>
      </c>
      <c r="M35" s="183"/>
    </row>
    <row r="36" spans="1:13" x14ac:dyDescent="0.3">
      <c r="A36" s="3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1:13" x14ac:dyDescent="0.3">
      <c r="A37" s="33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75"/>
      <c r="M37" s="175"/>
    </row>
    <row r="38" spans="1:13" x14ac:dyDescent="0.3">
      <c r="A38" s="3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x14ac:dyDescent="0.3">
      <c r="A39" s="3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3" x14ac:dyDescent="0.3">
      <c r="A40" s="1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"/>
      <c r="M40" s="1"/>
    </row>
    <row r="41" spans="1:13" x14ac:dyDescent="0.3">
      <c r="A41" s="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0">
    <mergeCell ref="G18:I18"/>
    <mergeCell ref="J18:L18"/>
    <mergeCell ref="B40:K40"/>
    <mergeCell ref="E19:F19"/>
    <mergeCell ref="E17:F17"/>
    <mergeCell ref="B28:K28"/>
    <mergeCell ref="A29:K29"/>
    <mergeCell ref="A30:K30"/>
    <mergeCell ref="A31:K31"/>
    <mergeCell ref="A33:K33"/>
    <mergeCell ref="G20:I20"/>
    <mergeCell ref="J20:L20"/>
    <mergeCell ref="B27:K27"/>
    <mergeCell ref="L24:M24"/>
    <mergeCell ref="L27:M27"/>
    <mergeCell ref="A20:D20"/>
    <mergeCell ref="B41:K41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8:K38"/>
    <mergeCell ref="B39:K39"/>
    <mergeCell ref="A35:K35"/>
    <mergeCell ref="A16:D16"/>
    <mergeCell ref="E16:F16"/>
    <mergeCell ref="G16:I16"/>
    <mergeCell ref="J16:L16"/>
    <mergeCell ref="E21:F21"/>
    <mergeCell ref="G21:I21"/>
    <mergeCell ref="J21:L21"/>
    <mergeCell ref="A17:D17"/>
    <mergeCell ref="G17:I17"/>
    <mergeCell ref="J17:L17"/>
    <mergeCell ref="A19:D19"/>
    <mergeCell ref="G19:I19"/>
    <mergeCell ref="J19:L19"/>
    <mergeCell ref="E20:F20"/>
    <mergeCell ref="A18:D18"/>
    <mergeCell ref="E18:F18"/>
    <mergeCell ref="L25:M25"/>
    <mergeCell ref="A34:K34"/>
    <mergeCell ref="L29:M29"/>
    <mergeCell ref="L30:M30"/>
    <mergeCell ref="L31:M31"/>
    <mergeCell ref="L28:M28"/>
    <mergeCell ref="B26:K26"/>
    <mergeCell ref="L26:M26"/>
    <mergeCell ref="B23:K23"/>
    <mergeCell ref="L23:M23"/>
    <mergeCell ref="B24:K24"/>
    <mergeCell ref="A21:D21"/>
    <mergeCell ref="A22:M22"/>
    <mergeCell ref="B25:K25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A7:M7"/>
    <mergeCell ref="C5:M5"/>
    <mergeCell ref="A9:M9"/>
    <mergeCell ref="A10:D10"/>
    <mergeCell ref="E10:F10"/>
    <mergeCell ref="J11:L11"/>
    <mergeCell ref="A15:M15"/>
    <mergeCell ref="A12:L12"/>
    <mergeCell ref="A14:L14"/>
    <mergeCell ref="G10:I10"/>
    <mergeCell ref="J10:L10"/>
    <mergeCell ref="A11:D11"/>
    <mergeCell ref="E11:F11"/>
    <mergeCell ref="G11:I11"/>
    <mergeCell ref="A13:L13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Театральная 34-1</vt:lpstr>
      <vt:lpstr>СОДЕРЖАНИЕ ЖИЛЬЯ</vt:lpstr>
      <vt:lpstr>ОТЧЕТ Театральная34-1на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2024-03-28T15:33:31Z</dcterms:modified>
</cp:coreProperties>
</file>