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ы конькова\2022г\ул. Театральная, д. 34-1\"/>
    </mc:Choice>
  </mc:AlternateContent>
  <xr:revisionPtr revIDLastSave="0" documentId="13_ncr:1_{60473190-DB65-4B75-9AD3-789C1D6C91E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цевой счет Театральная 34-1" sheetId="1" r:id="rId1"/>
    <sheet name="СОДЕРЖАНИЕ ЖИЛЬЯ" sheetId="2" r:id="rId2"/>
    <sheet name="ОТЧЕТ Театральная34-1." sheetId="4" r:id="rId3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4" l="1"/>
  <c r="L27" i="4" l="1"/>
  <c r="L26" i="4"/>
  <c r="L25" i="4"/>
  <c r="L24" i="4"/>
  <c r="I169" i="2"/>
  <c r="I152" i="2"/>
  <c r="I142" i="2"/>
  <c r="I172" i="2" l="1"/>
  <c r="I23" i="1" s="1"/>
  <c r="K23" i="1" s="1"/>
  <c r="I156" i="2"/>
  <c r="I22" i="1" s="1"/>
  <c r="K22" i="1" s="1"/>
  <c r="I145" i="2"/>
  <c r="M31" i="1"/>
  <c r="K29" i="1"/>
  <c r="K28" i="1"/>
  <c r="I30" i="1"/>
  <c r="I31" i="1" s="1"/>
  <c r="I29" i="1"/>
  <c r="I28" i="1"/>
  <c r="G24" i="1"/>
  <c r="E24" i="1"/>
  <c r="M24" i="1"/>
  <c r="K31" i="1" l="1"/>
  <c r="K30" i="1"/>
  <c r="I21" i="1"/>
  <c r="K21" i="1" s="1"/>
  <c r="C22" i="1"/>
  <c r="C23" i="1"/>
  <c r="I123" i="2" l="1"/>
  <c r="I125" i="2" s="1"/>
  <c r="I20" i="1" s="1"/>
  <c r="K20" i="1" s="1"/>
  <c r="I114" i="2"/>
  <c r="I104" i="2"/>
  <c r="I106" i="2" s="1"/>
  <c r="I18" i="1" s="1"/>
  <c r="K18" i="1" s="1"/>
  <c r="I93" i="2"/>
  <c r="I79" i="2"/>
  <c r="I64" i="2"/>
  <c r="I44" i="2"/>
  <c r="I30" i="2"/>
  <c r="I17" i="2"/>
  <c r="I116" i="2"/>
  <c r="I19" i="1" s="1"/>
  <c r="K19" i="1" s="1"/>
  <c r="M20" i="1"/>
  <c r="C21" i="1" s="1"/>
  <c r="M19" i="1"/>
  <c r="M18" i="1"/>
  <c r="L30" i="4" l="1"/>
  <c r="L34" i="4" s="1"/>
  <c r="E18" i="4"/>
  <c r="E17" i="4"/>
  <c r="M17" i="4" s="1"/>
  <c r="E16" i="4"/>
  <c r="M16" i="4"/>
  <c r="E10" i="4"/>
  <c r="M19" i="4" l="1"/>
  <c r="G19" i="4"/>
  <c r="I18" i="2"/>
  <c r="I95" i="2" l="1"/>
  <c r="I17" i="1" s="1"/>
  <c r="K17" i="1" s="1"/>
  <c r="I81" i="2"/>
  <c r="I16" i="1" s="1"/>
  <c r="K16" i="1" s="1"/>
  <c r="I66" i="2"/>
  <c r="I15" i="1" s="1"/>
  <c r="K15" i="1" s="1"/>
  <c r="I46" i="2"/>
  <c r="I14" i="1" s="1"/>
  <c r="K14" i="1" s="1"/>
  <c r="I32" i="2"/>
  <c r="I19" i="2"/>
  <c r="I12" i="1" l="1"/>
  <c r="I173" i="2"/>
  <c r="K12" i="1"/>
  <c r="I13" i="1"/>
  <c r="K13" i="1" s="1"/>
  <c r="L7" i="1"/>
  <c r="L6" i="1"/>
  <c r="K24" i="1" l="1"/>
  <c r="K25" i="1" s="1"/>
  <c r="I24" i="1"/>
  <c r="M37" i="1" s="1"/>
  <c r="L28" i="4" l="1"/>
  <c r="J19" i="4"/>
  <c r="M11" i="4"/>
  <c r="J11" i="4"/>
  <c r="G11" i="4"/>
  <c r="E11" i="4"/>
  <c r="M20" i="4" l="1"/>
  <c r="I7" i="2" l="1"/>
  <c r="M12" i="1" l="1"/>
  <c r="C13" i="1" s="1"/>
  <c r="M13" i="1" l="1"/>
  <c r="C14" i="1" s="1"/>
  <c r="M14" i="1" s="1"/>
  <c r="C15" i="1" s="1"/>
  <c r="M36" i="1"/>
  <c r="M15" i="1" l="1"/>
  <c r="C16" i="1" s="1"/>
  <c r="M16" i="1" l="1"/>
  <c r="C17" i="1" s="1"/>
  <c r="M17" i="1" s="1"/>
</calcChain>
</file>

<file path=xl/sharedStrings.xml><?xml version="1.0" encoding="utf-8"?>
<sst xmlns="http://schemas.openxmlformats.org/spreadsheetml/2006/main" count="688" uniqueCount="220">
  <si>
    <t>Отчет по статье "Содержание общего имущества МКД"</t>
  </si>
  <si>
    <t>Месяц</t>
  </si>
  <si>
    <t>Начислено за отчетный период, руб.</t>
  </si>
  <si>
    <t>Оплачено за отчетный период, руб.</t>
  </si>
  <si>
    <t>Выполнено работ на сумму, руб.</t>
  </si>
  <si>
    <t xml:space="preserve">Остаток за отчетный период, руб.                                </t>
  </si>
  <si>
    <t>Задолженность жителей на начало отчетного периода        ( руб.)</t>
  </si>
  <si>
    <t>Задолженность жителей на конец отчетного периода (руб.)</t>
  </si>
  <si>
    <t>ИТОГО:</t>
  </si>
  <si>
    <t xml:space="preserve"> Постоянные статьи </t>
  </si>
  <si>
    <t>Статья</t>
  </si>
  <si>
    <t>ХВС СОИД</t>
  </si>
  <si>
    <t>Водоотведение СОИД</t>
  </si>
  <si>
    <t>Электроэнергия СОИД</t>
  </si>
  <si>
    <t>Управление МКД</t>
  </si>
  <si>
    <t>Вознаграждение председателю Совета МКД</t>
  </si>
  <si>
    <t>Баланс дома по факту оплат</t>
  </si>
  <si>
    <t>Информация о выполненных работах</t>
  </si>
  <si>
    <t>по состоянию на</t>
  </si>
  <si>
    <t>№ п/п</t>
  </si>
  <si>
    <t>Место проведения работ</t>
  </si>
  <si>
    <t>Вид работ</t>
  </si>
  <si>
    <t>Ед. изм.</t>
  </si>
  <si>
    <t>Кол-во</t>
  </si>
  <si>
    <t>Стоимость</t>
  </si>
  <si>
    <t xml:space="preserve">Дата, № АКТА
</t>
  </si>
  <si>
    <t>МКД</t>
  </si>
  <si>
    <t>мес</t>
  </si>
  <si>
    <t>Услуги по формированию, печати и доставки квитанций</t>
  </si>
  <si>
    <t>Ежемесячный обход и осмотр инженерных коммуникаций</t>
  </si>
  <si>
    <t>Наименование</t>
  </si>
  <si>
    <t>Сальдо на начало периода</t>
  </si>
  <si>
    <t>Начисленно</t>
  </si>
  <si>
    <t>Собранно</t>
  </si>
  <si>
    <t>Долг за насилением</t>
  </si>
  <si>
    <t>ЖИЛИЩНЫЕ УСЛУГИ</t>
  </si>
  <si>
    <t>ИТОГО по жилищным услугам</t>
  </si>
  <si>
    <t>КОММУНАЛЬНЫЕ РЕСУРСЫ В ЦЕЛЯХ СОДЕРЖАНИЯ ОБЩЕГО ИМУЩЕСТВА МКД (СОИД)</t>
  </si>
  <si>
    <t>ИТОГО по коммунальным услугам</t>
  </si>
  <si>
    <t>РАСПРЕДЕЛЕНИЕ СТОИМОСТИ РАБОТ</t>
  </si>
  <si>
    <t>Наименование статей затрат</t>
  </si>
  <si>
    <t>Ед. изм. Руб.</t>
  </si>
  <si>
    <t>ВСЕГО РАСХОДОВ</t>
  </si>
  <si>
    <t>Наличие средст на начало указанного периода</t>
  </si>
  <si>
    <t>Оплаченно за указанный период</t>
  </si>
  <si>
    <t>Затраченно за указанный период</t>
  </si>
  <si>
    <t>Наличие средств на конец указанного периода</t>
  </si>
  <si>
    <t>Задолженность за насилением на конец отчетного периода</t>
  </si>
  <si>
    <t xml:space="preserve">Вознаграждение председателю МКД -2,00 руб. </t>
  </si>
  <si>
    <t>Приказ ГЖИ № 2243-Л  от 30.11.21г.</t>
  </si>
  <si>
    <t>Управляющая компания ООО "УК "ЮгДомКомфорт" с  01.12.2021 г.</t>
  </si>
  <si>
    <t>Приказ ГЖИ № 2243-Л от 30.11.21г.</t>
  </si>
  <si>
    <t>Протокол №1 от 20 июля 2021г.</t>
  </si>
  <si>
    <t>S жилых помещений - 3380,50 м²</t>
  </si>
  <si>
    <t>Тариф -18,10 руб.</t>
  </si>
  <si>
    <t>Содержание и ремонт общего имущества МКД -11,80 руб.</t>
  </si>
  <si>
    <t>Управление многоквартирным домом - 1,8 руб.</t>
  </si>
  <si>
    <t>Уборка придомовой территории - 2,50 руб.</t>
  </si>
  <si>
    <t xml:space="preserve">Остаток по статье "Содержание и ремонт общего имущества МКД" на начало периода </t>
  </si>
  <si>
    <t>Уборка придомовой территории</t>
  </si>
  <si>
    <t>на доме № 34/1 по ул. Театральная</t>
  </si>
  <si>
    <t xml:space="preserve">Уборка лестничных клетей </t>
  </si>
  <si>
    <t>выезд</t>
  </si>
  <si>
    <t>шт</t>
  </si>
  <si>
    <t>по статье "Содержание и ремонт общего имущества МКД"</t>
  </si>
  <si>
    <t>дома по адресу: Ростовская область, г. Таганрог, ул.Театральная, д. 34/1</t>
  </si>
  <si>
    <t>Управление многоквартирным домом - 1,80 руб.</t>
  </si>
  <si>
    <t>Содержание и ремонт общего имущества МКД</t>
  </si>
  <si>
    <t>Уборка лестничных клетей</t>
  </si>
  <si>
    <t>Лицевой счет МКД по адресу: г. Таганрог, ул.  Театральная, д.34/1</t>
  </si>
  <si>
    <t>Баланс дома на 01.01.2022г.</t>
  </si>
  <si>
    <t>Январь</t>
  </si>
  <si>
    <t>Февраль</t>
  </si>
  <si>
    <t>Март</t>
  </si>
  <si>
    <t>Апрель</t>
  </si>
  <si>
    <t>Май</t>
  </si>
  <si>
    <t>Июнь</t>
  </si>
  <si>
    <t>Начисленно средств за 2022г.</t>
  </si>
  <si>
    <t>Оплачено средств за 2022г.</t>
  </si>
  <si>
    <t>Задолженность на 01.01.2022г.</t>
  </si>
  <si>
    <t>ЯНВАРЬ 2022г.</t>
  </si>
  <si>
    <t>ИТОГО январь 2022г.</t>
  </si>
  <si>
    <t>ФЕВРАЛЬ 2022г.</t>
  </si>
  <si>
    <t>ИТОГО февраль 2022г.</t>
  </si>
  <si>
    <t>МАРТ 2022г.</t>
  </si>
  <si>
    <t>ИТОГО март 2022г.</t>
  </si>
  <si>
    <t>АПРЕЛЬ 2022г.</t>
  </si>
  <si>
    <t>ИТОГО апрель 2022г.</t>
  </si>
  <si>
    <t>МАЙ 2022г.</t>
  </si>
  <si>
    <t>ИТОГО май 2022г.</t>
  </si>
  <si>
    <t>ИЮНЬ 2022г.</t>
  </si>
  <si>
    <t>ИТОГО июнь 2022г.</t>
  </si>
  <si>
    <t>Обследование, выявление причины протекания  кровли кв. 18</t>
  </si>
  <si>
    <t>усл.</t>
  </si>
  <si>
    <t>Аварийный вызов. Доставка песк 3 мешка</t>
  </si>
  <si>
    <t>Обследование, выявление причины протекания  кровли кв. 46</t>
  </si>
  <si>
    <t>Замена канализации.</t>
  </si>
  <si>
    <t>Ремонт штукатурки в подезде с заделкой отверстий</t>
  </si>
  <si>
    <t>Аварийный вызов. Очистка кровли от снега</t>
  </si>
  <si>
    <t>Аварийный вызов. Закрепление телевизионного кабеля</t>
  </si>
  <si>
    <t xml:space="preserve">Установка табличек  2 шт </t>
  </si>
  <si>
    <t>Замена участка водосточной трубы на фасаде</t>
  </si>
  <si>
    <t>Замена участка фановой трубы кв. 48 и тех. Этаж</t>
  </si>
  <si>
    <t xml:space="preserve">Снятие показаний с прибора учета </t>
  </si>
  <si>
    <t>Снятие показаний с прибора учета за 3 мес.</t>
  </si>
  <si>
    <t xml:space="preserve">Снятие показаний с манометра давление ХВС: 3 выезда </t>
  </si>
  <si>
    <t>Работы по устанению течи кровли кв. №№ 17. 18</t>
  </si>
  <si>
    <t>Снятие показаний с манометра давление ХВС</t>
  </si>
  <si>
    <t>Обследование кровли над кв. 46</t>
  </si>
  <si>
    <t>Обследование ХВС в кв. 26</t>
  </si>
  <si>
    <t>Обследование кв. 52 на предмет электрических разрядов</t>
  </si>
  <si>
    <t>Ремонт почтового ящиков 1 под.</t>
  </si>
  <si>
    <t>Замеры напряжения в сетях</t>
  </si>
  <si>
    <t>Регулировка системы ЦО пофасадная</t>
  </si>
  <si>
    <t>Регулировка ЦО, аварийный вызов</t>
  </si>
  <si>
    <t>Авиометр</t>
  </si>
  <si>
    <t>Отключение ЦО</t>
  </si>
  <si>
    <t>Замеры напряжения на вводе  совместно с ЮЗЭС</t>
  </si>
  <si>
    <t xml:space="preserve">Снятие показаний с прибора учета тепловой энергии </t>
  </si>
  <si>
    <t>Снятие показаний с приборов учета электросетей</t>
  </si>
  <si>
    <t>Протечка полотенцесушителя. Отключение стояка, сброс воды</t>
  </si>
  <si>
    <t>Подготовка к установке светильников  ремонт освещения</t>
  </si>
  <si>
    <t>Установка светильников 4 шт. над входами в подъезды</t>
  </si>
  <si>
    <t>Приобретение и доставка материалов для субботника</t>
  </si>
  <si>
    <t xml:space="preserve">Лампа светодиодная 4х130 </t>
  </si>
  <si>
    <t xml:space="preserve">Работы по благоустройству на придомовой территории </t>
  </si>
  <si>
    <t>Аварийный вызов. Ремонт участка канализации в подвале</t>
  </si>
  <si>
    <t xml:space="preserve">Аварийный вызов. Замена ламп светодиодных. </t>
  </si>
  <si>
    <t>Осмотр кранов развоздушивания ЦО</t>
  </si>
  <si>
    <t>Демонтаж- монтаж поворотной задвижки</t>
  </si>
  <si>
    <t>Приобретение и доставка ламп освещения</t>
  </si>
  <si>
    <t>Ремонт кровли кв 18,31, желобов и примыканий</t>
  </si>
  <si>
    <t>Проверка вентканалов и дымоходов</t>
  </si>
  <si>
    <t>Замена металлического участка сттяка ЦО на полупропиленовый</t>
  </si>
  <si>
    <t>Приобретение и доставка стремянки</t>
  </si>
  <si>
    <t>Гидравлические испытания системы ЦО</t>
  </si>
  <si>
    <t>Аварийное залитие. Осмотр системы ХВС кв. 53</t>
  </si>
  <si>
    <t>Устранение проотекания системы ЦО</t>
  </si>
  <si>
    <t>Замена прожектора</t>
  </si>
  <si>
    <t xml:space="preserve">Проведение регламентных работ системы ЦО </t>
  </si>
  <si>
    <t>Устранение протечки ЦО кв.48</t>
  </si>
  <si>
    <t>Засор ЦК, вызов службы водоканала</t>
  </si>
  <si>
    <t xml:space="preserve">Аварийно-ремонтное обслуживание, содержание жилья </t>
  </si>
  <si>
    <t>ОТЧЕТ ООО "Управляющая компания "ЮгДомКомфорт" за 2022г. перед собственниками</t>
  </si>
  <si>
    <t>Июль</t>
  </si>
  <si>
    <t>Август</t>
  </si>
  <si>
    <t>Сентябрь</t>
  </si>
  <si>
    <t>Октябрь</t>
  </si>
  <si>
    <t>Ноябрь</t>
  </si>
  <si>
    <t>Декабрь</t>
  </si>
  <si>
    <t>ИТОГО июль 2022г.</t>
  </si>
  <si>
    <t>ИТОГО август 2022г.</t>
  </si>
  <si>
    <t>ИТОГО сентябрь 2022г.</t>
  </si>
  <si>
    <t>ИЮЛЬ 2022г.</t>
  </si>
  <si>
    <t>АВГУСТ 2022г.</t>
  </si>
  <si>
    <t>СЕНТЯБРЬ 2022г.</t>
  </si>
  <si>
    <t>ОКТЯБРЬ 2022г.</t>
  </si>
  <si>
    <t xml:space="preserve">Покос на придомовой территории </t>
  </si>
  <si>
    <t>Удаление поросли</t>
  </si>
  <si>
    <t>Определение места прохождения замурованного вентканала</t>
  </si>
  <si>
    <t>Замена лампочек</t>
  </si>
  <si>
    <t>Обрезка деревьев</t>
  </si>
  <si>
    <t>Обрезка молодых деревьев</t>
  </si>
  <si>
    <t>Установка прожектора над подъездом</t>
  </si>
  <si>
    <t>Ревизия щита этажного, ремонт сети, подача напряжения в кв. 51</t>
  </si>
  <si>
    <t>Очистка придомовой территории от спиленных ветов</t>
  </si>
  <si>
    <t>Установка вставок на узел тепловой энергии</t>
  </si>
  <si>
    <t>Доплата по заявлению Председателя совета МКД за уборку придомовой тер-ии</t>
  </si>
  <si>
    <t>за период с 01.01.2022г. по 31.12.2022г.</t>
  </si>
  <si>
    <t>Информация за 2022г.</t>
  </si>
  <si>
    <t>с 01.01.2022г. по 31.12.2022г.</t>
  </si>
  <si>
    <t>Задолженность на 31.12.2022г.</t>
  </si>
  <si>
    <t>31.01.2022г.</t>
  </si>
  <si>
    <t>28.02.2022г.</t>
  </si>
  <si>
    <t>31.03.2022г.</t>
  </si>
  <si>
    <t>30.04.2022г.</t>
  </si>
  <si>
    <t>31.05.2022г.</t>
  </si>
  <si>
    <t>30.06.2022г.</t>
  </si>
  <si>
    <t>31.07.2022г.</t>
  </si>
  <si>
    <t>31.08.2022г.</t>
  </si>
  <si>
    <t>Обследование и выявление причины аварий системы ЦК</t>
  </si>
  <si>
    <t>30.09.2021г.</t>
  </si>
  <si>
    <t>ИТОГО октябрь 2022г.</t>
  </si>
  <si>
    <t>31.10.2022г.</t>
  </si>
  <si>
    <t>ИТОГО за  2022г.</t>
  </si>
  <si>
    <t>НОЯБРЬ 2022г.</t>
  </si>
  <si>
    <t>ИТОГО ноябрь 2022г.</t>
  </si>
  <si>
    <t>ДЕКАБРЬ 2022г.</t>
  </si>
  <si>
    <t>ИТОГО декабрь 2022г.</t>
  </si>
  <si>
    <t>Замена стояка ЦО кв. 63, 59</t>
  </si>
  <si>
    <t>Промывка, шайбировка, заполнение системы ЦО</t>
  </si>
  <si>
    <t>Демонтаж приобра учета для поверки</t>
  </si>
  <si>
    <t>Поверка УУТЭ</t>
  </si>
  <si>
    <t>Установка прибора учета после поверки</t>
  </si>
  <si>
    <t>Запуск отопления</t>
  </si>
  <si>
    <t>Развоздушивание системы ЦО</t>
  </si>
  <si>
    <t>Развоздушивание системы ЦО кв. 65, 53</t>
  </si>
  <si>
    <t>Опломбировка узла учета с присутствии ТЭПТС</t>
  </si>
  <si>
    <t>Развоздушивание системы ЦО 4 под.</t>
  </si>
  <si>
    <t>Пофасадная регулировка системы ЦО</t>
  </si>
  <si>
    <t>Замена лмпочек 3 шт</t>
  </si>
  <si>
    <t>30.112022г.</t>
  </si>
  <si>
    <t xml:space="preserve">Переподключение цепи освещения </t>
  </si>
  <si>
    <t>Приобретение и доставка уборочногог инвентаря</t>
  </si>
  <si>
    <t>Ремонт коренного крана кв. 43</t>
  </si>
  <si>
    <t>Регулировка системы ЦО 4 под.</t>
  </si>
  <si>
    <t>Пофасадная регулирорвка системы ЦО</t>
  </si>
  <si>
    <t>31.12.2022г.</t>
  </si>
  <si>
    <t>Регулировка ЦО 4 под.</t>
  </si>
  <si>
    <t>Развоздушивание 1-2 под.</t>
  </si>
  <si>
    <t>Замена лампы освещения 1 эт.1 под.</t>
  </si>
  <si>
    <t>Регулировка запорных устройств оконных блоков</t>
  </si>
  <si>
    <t>Установка запорного устройства на щит этажный эдектрический</t>
  </si>
  <si>
    <t>Отключение стояка ХВС</t>
  </si>
  <si>
    <t>Замена коренного крана</t>
  </si>
  <si>
    <t>Кронирование сухих аварийных деревьев</t>
  </si>
  <si>
    <t>Снятие показаний с прибора учета ТЭ ноябрь, декабрь</t>
  </si>
  <si>
    <t>ТО ВДГО</t>
  </si>
  <si>
    <t xml:space="preserve">Остаток по статье "Содержание и ремонт общего имущества МКД" на конец периода </t>
  </si>
  <si>
    <t>Дезинсекция и дератизация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</si>
</sst>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руб.-419];[Red]&quot;-&quot;#,##0.00&quot; &quot;[$руб.-419]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0" fillId="0" borderId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0" fontId="21" fillId="0" borderId="0" applyNumberFormat="0" applyBorder="0" applyProtection="0"/>
    <xf numFmtId="164" fontId="21" fillId="0" borderId="0" applyBorder="0" applyProtection="0"/>
  </cellStyleXfs>
  <cellXfs count="188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2" fontId="3" fillId="0" borderId="4" xfId="0" applyNumberFormat="1" applyFont="1" applyBorder="1"/>
    <xf numFmtId="2" fontId="3" fillId="2" borderId="4" xfId="0" applyNumberFormat="1" applyFont="1" applyFill="1" applyBorder="1"/>
    <xf numFmtId="2" fontId="4" fillId="4" borderId="4" xfId="0" applyNumberFormat="1" applyFont="1" applyFill="1" applyBorder="1" applyAlignment="1">
      <alignment horizontal="right" vertical="center" wrapText="1"/>
    </xf>
    <xf numFmtId="0" fontId="8" fillId="0" borderId="4" xfId="0" applyFont="1" applyBorder="1"/>
    <xf numFmtId="2" fontId="8" fillId="0" borderId="4" xfId="0" applyNumberFormat="1" applyFont="1" applyBorder="1"/>
    <xf numFmtId="2" fontId="9" fillId="0" borderId="4" xfId="0" applyNumberFormat="1" applyFont="1" applyBorder="1"/>
    <xf numFmtId="0" fontId="11" fillId="0" borderId="0" xfId="2" applyFont="1" applyAlignment="1">
      <alignment horizontal="center" vertical="center" wrapText="1"/>
    </xf>
    <xf numFmtId="0" fontId="12" fillId="0" borderId="0" xfId="2" applyFont="1"/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wrapText="1"/>
    </xf>
    <xf numFmtId="0" fontId="10" fillId="0" borderId="0" xfId="2"/>
    <xf numFmtId="0" fontId="13" fillId="0" borderId="0" xfId="2" applyFont="1"/>
    <xf numFmtId="0" fontId="14" fillId="0" borderId="0" xfId="2" applyFont="1"/>
    <xf numFmtId="0" fontId="15" fillId="0" borderId="0" xfId="2" applyFont="1"/>
    <xf numFmtId="0" fontId="14" fillId="0" borderId="0" xfId="2" applyFont="1" applyAlignment="1">
      <alignment horizontal="left" vertical="center" wrapText="1"/>
    </xf>
    <xf numFmtId="0" fontId="16" fillId="0" borderId="0" xfId="2" applyFont="1"/>
    <xf numFmtId="0" fontId="17" fillId="0" borderId="0" xfId="2" applyFont="1" applyAlignment="1">
      <alignment horizontal="right"/>
    </xf>
    <xf numFmtId="14" fontId="17" fillId="0" borderId="0" xfId="2" applyNumberFormat="1" applyFont="1" applyAlignment="1">
      <alignment horizontal="left"/>
    </xf>
    <xf numFmtId="0" fontId="15" fillId="0" borderId="4" xfId="2" applyFont="1" applyBorder="1" applyAlignment="1">
      <alignment horizontal="right" vertical="center" wrapText="1"/>
    </xf>
    <xf numFmtId="0" fontId="15" fillId="0" borderId="4" xfId="2" applyFont="1" applyBorder="1" applyAlignment="1">
      <alignment horizontal="center" vertical="center" wrapText="1"/>
    </xf>
    <xf numFmtId="0" fontId="22" fillId="0" borderId="4" xfId="2" applyFont="1" applyBorder="1" applyAlignment="1">
      <alignment horizontal="left" vertical="center" wrapText="1"/>
    </xf>
    <xf numFmtId="0" fontId="22" fillId="0" borderId="4" xfId="2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right" vertical="center" wrapText="1"/>
    </xf>
    <xf numFmtId="0" fontId="23" fillId="0" borderId="0" xfId="2" applyFont="1"/>
    <xf numFmtId="0" fontId="24" fillId="0" borderId="0" xfId="2" applyFont="1" applyAlignment="1">
      <alignment horizontal="left" vertical="center" wrapText="1"/>
    </xf>
    <xf numFmtId="0" fontId="24" fillId="0" borderId="0" xfId="2" applyFont="1"/>
    <xf numFmtId="0" fontId="25" fillId="0" borderId="0" xfId="2" applyFont="1"/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8" fillId="0" borderId="3" xfId="0" applyNumberFormat="1" applyFont="1" applyBorder="1"/>
    <xf numFmtId="2" fontId="8" fillId="4" borderId="3" xfId="0" applyNumberFormat="1" applyFont="1" applyFill="1" applyBorder="1" applyAlignment="1">
      <alignment horizontal="right"/>
    </xf>
    <xf numFmtId="1" fontId="22" fillId="0" borderId="4" xfId="0" applyNumberFormat="1" applyFont="1" applyBorder="1" applyAlignment="1">
      <alignment wrapText="1"/>
    </xf>
    <xf numFmtId="14" fontId="15" fillId="0" borderId="4" xfId="2" applyNumberFormat="1" applyFont="1" applyBorder="1" applyAlignment="1">
      <alignment horizontal="center" vertical="center" wrapText="1"/>
    </xf>
    <xf numFmtId="14" fontId="22" fillId="0" borderId="4" xfId="2" applyNumberFormat="1" applyFont="1" applyBorder="1" applyAlignment="1">
      <alignment horizontal="center" vertical="center" wrapText="1"/>
    </xf>
    <xf numFmtId="1" fontId="22" fillId="0" borderId="4" xfId="0" applyNumberFormat="1" applyFont="1" applyBorder="1" applyAlignment="1">
      <alignment horizontal="left" vertical="top"/>
    </xf>
    <xf numFmtId="1" fontId="22" fillId="0" borderId="4" xfId="0" applyNumberFormat="1" applyFont="1" applyBorder="1" applyAlignment="1">
      <alignment horizontal="left" vertical="top" wrapText="1"/>
    </xf>
    <xf numFmtId="4" fontId="22" fillId="0" borderId="4" xfId="0" applyNumberFormat="1" applyFont="1" applyBorder="1" applyAlignment="1">
      <alignment horizontal="right" vertical="center"/>
    </xf>
    <xf numFmtId="4" fontId="4" fillId="5" borderId="4" xfId="2" applyNumberFormat="1" applyFont="1" applyFill="1" applyBorder="1" applyAlignment="1">
      <alignment horizontal="right" vertical="center" wrapText="1"/>
    </xf>
    <xf numFmtId="4" fontId="3" fillId="0" borderId="4" xfId="0" applyNumberFormat="1" applyFont="1" applyBorder="1"/>
    <xf numFmtId="0" fontId="8" fillId="0" borderId="0" xfId="0" applyFont="1"/>
    <xf numFmtId="2" fontId="8" fillId="0" borderId="0" xfId="0" applyNumberFormat="1" applyFont="1"/>
    <xf numFmtId="4" fontId="26" fillId="2" borderId="4" xfId="2" applyNumberFormat="1" applyFont="1" applyFill="1" applyBorder="1" applyAlignment="1">
      <alignment horizontal="right" vertical="center" wrapText="1"/>
    </xf>
    <xf numFmtId="4" fontId="10" fillId="0" borderId="0" xfId="2" applyNumberFormat="1"/>
    <xf numFmtId="2" fontId="0" fillId="0" borderId="0" xfId="0" applyNumberFormat="1"/>
    <xf numFmtId="2" fontId="3" fillId="0" borderId="1" xfId="0" applyNumberFormat="1" applyFont="1" applyBorder="1"/>
    <xf numFmtId="2" fontId="3" fillId="0" borderId="3" xfId="0" applyNumberFormat="1" applyFont="1" applyBorder="1"/>
    <xf numFmtId="0" fontId="3" fillId="0" borderId="3" xfId="0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" fontId="3" fillId="0" borderId="4" xfId="0" applyNumberFormat="1" applyFont="1" applyBorder="1"/>
    <xf numFmtId="0" fontId="3" fillId="0" borderId="1" xfId="0" applyFont="1" applyBorder="1"/>
    <xf numFmtId="4" fontId="3" fillId="0" borderId="1" xfId="0" applyNumberFormat="1" applyFont="1" applyBorder="1"/>
    <xf numFmtId="4" fontId="3" fillId="0" borderId="3" xfId="0" applyNumberFormat="1" applyFont="1" applyBorder="1"/>
    <xf numFmtId="0" fontId="4" fillId="3" borderId="4" xfId="0" applyFont="1" applyFill="1" applyBorder="1" applyAlignment="1">
      <alignment horizontal="center" vertical="center" wrapText="1"/>
    </xf>
    <xf numFmtId="4" fontId="3" fillId="0" borderId="4" xfId="0" applyNumberFormat="1" applyFont="1" applyBorder="1"/>
    <xf numFmtId="0" fontId="3" fillId="0" borderId="4" xfId="0" applyFont="1" applyBorder="1"/>
    <xf numFmtId="0" fontId="4" fillId="3" borderId="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3" fillId="0" borderId="2" xfId="0" applyFont="1" applyBorder="1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2" fontId="3" fillId="2" borderId="4" xfId="0" applyNumberFormat="1" applyFont="1" applyFill="1" applyBorder="1"/>
    <xf numFmtId="0" fontId="3" fillId="2" borderId="4" xfId="0" applyFont="1" applyFill="1" applyBorder="1"/>
    <xf numFmtId="2" fontId="6" fillId="2" borderId="4" xfId="0" applyNumberFormat="1" applyFont="1" applyFill="1" applyBorder="1"/>
    <xf numFmtId="0" fontId="6" fillId="2" borderId="4" xfId="0" applyFont="1" applyFill="1" applyBorder="1"/>
    <xf numFmtId="2" fontId="3" fillId="2" borderId="1" xfId="0" applyNumberFormat="1" applyFont="1" applyFill="1" applyBorder="1"/>
    <xf numFmtId="2" fontId="3" fillId="2" borderId="3" xfId="0" applyNumberFormat="1" applyFont="1" applyFill="1" applyBorder="1"/>
    <xf numFmtId="0" fontId="3" fillId="4" borderId="1" xfId="0" applyFont="1" applyFill="1" applyBorder="1"/>
    <xf numFmtId="0" fontId="3" fillId="4" borderId="2" xfId="0" applyFont="1" applyFill="1" applyBorder="1"/>
    <xf numFmtId="0" fontId="3" fillId="4" borderId="3" xfId="0" applyFont="1" applyFill="1" applyBorder="1"/>
    <xf numFmtId="2" fontId="3" fillId="4" borderId="1" xfId="0" applyNumberFormat="1" applyFont="1" applyFill="1" applyBorder="1"/>
    <xf numFmtId="2" fontId="3" fillId="4" borderId="3" xfId="0" applyNumberFormat="1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3" fillId="4" borderId="2" xfId="0" applyNumberFormat="1" applyFont="1" applyFill="1" applyBorder="1" applyAlignment="1">
      <alignment horizontal="right" vertical="center" wrapText="1"/>
    </xf>
    <xf numFmtId="2" fontId="3" fillId="4" borderId="3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Border="1"/>
    <xf numFmtId="2" fontId="3" fillId="2" borderId="2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/>
    <xf numFmtId="0" fontId="8" fillId="0" borderId="4" xfId="0" applyFont="1" applyBorder="1"/>
    <xf numFmtId="2" fontId="4" fillId="4" borderId="1" xfId="1" applyNumberFormat="1" applyFont="1" applyFill="1" applyBorder="1" applyAlignment="1">
      <alignment horizontal="right" vertical="center" wrapText="1"/>
    </xf>
    <xf numFmtId="0" fontId="4" fillId="4" borderId="3" xfId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2" borderId="1" xfId="0" applyFont="1" applyFill="1" applyBorder="1"/>
    <xf numFmtId="0" fontId="3" fillId="2" borderId="2" xfId="0" applyFont="1" applyFill="1" applyBorder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3" xfId="0" applyNumberFormat="1" applyFont="1" applyFill="1" applyBorder="1" applyAlignment="1">
      <alignment horizontal="right" vertical="center" wrapText="1"/>
    </xf>
    <xf numFmtId="0" fontId="18" fillId="3" borderId="4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left" vertical="center" wrapText="1"/>
    </xf>
    <xf numFmtId="0" fontId="4" fillId="5" borderId="2" xfId="2" applyFont="1" applyFill="1" applyBorder="1" applyAlignment="1">
      <alignment horizontal="left" vertical="center" wrapText="1"/>
    </xf>
    <xf numFmtId="0" fontId="4" fillId="5" borderId="3" xfId="2" applyFont="1" applyFill="1" applyBorder="1" applyAlignment="1">
      <alignment horizontal="left" vertical="center" wrapText="1"/>
    </xf>
    <xf numFmtId="0" fontId="15" fillId="3" borderId="9" xfId="2" applyFont="1" applyFill="1" applyBorder="1" applyAlignment="1">
      <alignment wrapText="1"/>
    </xf>
    <xf numFmtId="0" fontId="18" fillId="3" borderId="8" xfId="2" applyFont="1" applyFill="1" applyBorder="1" applyAlignment="1">
      <alignment horizontal="center" vertical="center" wrapText="1"/>
    </xf>
    <xf numFmtId="0" fontId="18" fillId="3" borderId="10" xfId="2" applyFont="1" applyFill="1" applyBorder="1" applyAlignment="1">
      <alignment horizontal="center" vertical="center" wrapText="1"/>
    </xf>
    <xf numFmtId="0" fontId="18" fillId="3" borderId="5" xfId="2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26" fillId="2" borderId="1" xfId="2" applyFont="1" applyFill="1" applyBorder="1" applyAlignment="1">
      <alignment horizontal="center" vertical="center" wrapText="1"/>
    </xf>
    <xf numFmtId="0" fontId="26" fillId="2" borderId="2" xfId="2" applyFont="1" applyFill="1" applyBorder="1" applyAlignment="1">
      <alignment horizontal="center" vertical="center" wrapText="1"/>
    </xf>
    <xf numFmtId="0" fontId="26" fillId="2" borderId="3" xfId="2" applyFont="1" applyFill="1" applyBorder="1" applyAlignment="1">
      <alignment horizontal="center" vertical="center" wrapText="1"/>
    </xf>
    <xf numFmtId="0" fontId="8" fillId="0" borderId="0" xfId="0" applyFont="1"/>
    <xf numFmtId="2" fontId="8" fillId="0" borderId="4" xfId="0" applyNumberFormat="1" applyFont="1" applyBorder="1"/>
    <xf numFmtId="0" fontId="8" fillId="0" borderId="4" xfId="0" applyFont="1" applyBorder="1" applyAlignment="1">
      <alignment horizontal="left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2" fontId="8" fillId="0" borderId="1" xfId="0" applyNumberFormat="1" applyFont="1" applyBorder="1"/>
    <xf numFmtId="2" fontId="8" fillId="0" borderId="2" xfId="0" applyNumberFormat="1" applyFont="1" applyBorder="1"/>
    <xf numFmtId="2" fontId="8" fillId="0" borderId="3" xfId="0" applyNumberFormat="1" applyFont="1" applyBorder="1"/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2" fontId="8" fillId="4" borderId="1" xfId="0" applyNumberFormat="1" applyFont="1" applyFill="1" applyBorder="1" applyAlignment="1">
      <alignment horizontal="right"/>
    </xf>
    <xf numFmtId="2" fontId="8" fillId="4" borderId="3" xfId="0" applyNumberFormat="1" applyFont="1" applyFill="1" applyBorder="1" applyAlignment="1">
      <alignment horizontal="right"/>
    </xf>
    <xf numFmtId="2" fontId="8" fillId="4" borderId="2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2" fontId="8" fillId="0" borderId="1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0" fillId="0" borderId="4" xfId="0" applyBorder="1" applyAlignment="1">
      <alignment horizontal="left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</cellXfs>
  <cellStyles count="7">
    <cellStyle name="Heading" xfId="3" xr:uid="{00000000-0005-0000-0000-000000000000}"/>
    <cellStyle name="Heading1" xfId="4" xr:uid="{00000000-0005-0000-0000-000001000000}"/>
    <cellStyle name="Result" xfId="5" xr:uid="{00000000-0005-0000-0000-000002000000}"/>
    <cellStyle name="Result2" xfId="6" xr:uid="{00000000-0005-0000-0000-000003000000}"/>
    <cellStyle name="Обычный" xfId="0" builtinId="0"/>
    <cellStyle name="Обычный 2" xfId="1" xr:uid="{00000000-0005-0000-0000-000005000000}"/>
    <cellStyle name="Обычный 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43"/>
  <sheetViews>
    <sheetView tabSelected="1" showRuler="0" topLeftCell="A25" zoomScaleNormal="100" workbookViewId="0">
      <selection activeCell="K43" sqref="K43:M43"/>
    </sheetView>
  </sheetViews>
  <sheetFormatPr defaultRowHeight="14.4" x14ac:dyDescent="0.3"/>
  <cols>
    <col min="2" max="2" width="11" customWidth="1"/>
    <col min="4" max="4" width="9.6640625" customWidth="1"/>
    <col min="6" max="6" width="9.109375" customWidth="1"/>
    <col min="8" max="8" width="9.44140625" customWidth="1"/>
    <col min="12" max="12" width="8" customWidth="1"/>
    <col min="13" max="13" width="22.44140625" customWidth="1"/>
  </cols>
  <sheetData>
    <row r="1" spans="1:13" x14ac:dyDescent="0.3">
      <c r="A1" s="55" t="s">
        <v>69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8"/>
    </row>
    <row r="2" spans="1:13" x14ac:dyDescent="0.3">
      <c r="A2" s="59" t="s">
        <v>53</v>
      </c>
      <c r="B2" s="69"/>
      <c r="C2" s="69"/>
      <c r="D2" s="51"/>
      <c r="E2" s="59" t="s">
        <v>52</v>
      </c>
      <c r="F2" s="69"/>
      <c r="G2" s="69"/>
      <c r="H2" s="69"/>
      <c r="I2" s="51"/>
      <c r="J2" s="59" t="s">
        <v>49</v>
      </c>
      <c r="K2" s="69"/>
      <c r="L2" s="69"/>
      <c r="M2" s="51"/>
    </row>
    <row r="3" spans="1:13" x14ac:dyDescent="0.3">
      <c r="A3" s="59" t="s">
        <v>54</v>
      </c>
      <c r="B3" s="51"/>
      <c r="C3" s="59" t="s">
        <v>55</v>
      </c>
      <c r="D3" s="69"/>
      <c r="E3" s="69"/>
      <c r="F3" s="69"/>
      <c r="G3" s="69"/>
      <c r="H3" s="69"/>
      <c r="I3" s="69"/>
      <c r="J3" s="69"/>
      <c r="K3" s="69"/>
      <c r="L3" s="69"/>
      <c r="M3" s="51"/>
    </row>
    <row r="4" spans="1:13" x14ac:dyDescent="0.3">
      <c r="A4" s="59" t="s">
        <v>56</v>
      </c>
      <c r="B4" s="69"/>
      <c r="C4" s="69"/>
      <c r="D4" s="69"/>
      <c r="E4" s="69"/>
      <c r="F4" s="69"/>
      <c r="G4" s="51"/>
      <c r="H4" s="59" t="s">
        <v>48</v>
      </c>
      <c r="I4" s="69"/>
      <c r="J4" s="69"/>
      <c r="K4" s="69"/>
      <c r="L4" s="69"/>
      <c r="M4" s="51"/>
    </row>
    <row r="5" spans="1:13" x14ac:dyDescent="0.3">
      <c r="A5" s="59" t="s">
        <v>57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51"/>
    </row>
    <row r="6" spans="1:13" x14ac:dyDescent="0.3">
      <c r="A6" s="59" t="s">
        <v>79</v>
      </c>
      <c r="B6" s="69"/>
      <c r="C6" s="69"/>
      <c r="D6" s="51"/>
      <c r="E6" s="49">
        <v>57672.82</v>
      </c>
      <c r="F6" s="50"/>
      <c r="G6" s="59" t="s">
        <v>77</v>
      </c>
      <c r="H6" s="69"/>
      <c r="I6" s="69"/>
      <c r="J6" s="69"/>
      <c r="K6" s="51"/>
      <c r="L6" s="49">
        <f>E24</f>
        <v>479678.8000000001</v>
      </c>
      <c r="M6" s="50"/>
    </row>
    <row r="7" spans="1:13" x14ac:dyDescent="0.3">
      <c r="A7" s="59" t="s">
        <v>70</v>
      </c>
      <c r="B7" s="69"/>
      <c r="C7" s="69"/>
      <c r="D7" s="51"/>
      <c r="E7" s="49">
        <v>-18121.21</v>
      </c>
      <c r="F7" s="50"/>
      <c r="G7" s="59" t="s">
        <v>78</v>
      </c>
      <c r="H7" s="69"/>
      <c r="I7" s="69"/>
      <c r="J7" s="69"/>
      <c r="K7" s="51"/>
      <c r="L7" s="49">
        <f>G24</f>
        <v>460449.89</v>
      </c>
      <c r="M7" s="51"/>
    </row>
    <row r="8" spans="1:13" x14ac:dyDescent="0.3">
      <c r="A8" s="52" t="s">
        <v>169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4"/>
    </row>
    <row r="9" spans="1:13" x14ac:dyDescent="0.3">
      <c r="A9" s="55" t="s">
        <v>0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7"/>
    </row>
    <row r="10" spans="1:13" ht="14.25" customHeight="1" x14ac:dyDescent="0.3">
      <c r="A10" s="59" t="s">
        <v>58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49">
        <v>-18121.21</v>
      </c>
      <c r="M10" s="50"/>
    </row>
    <row r="11" spans="1:13" ht="54.75" customHeight="1" x14ac:dyDescent="0.3">
      <c r="A11" s="70" t="s">
        <v>1</v>
      </c>
      <c r="B11" s="70"/>
      <c r="C11" s="71" t="s">
        <v>6</v>
      </c>
      <c r="D11" s="70"/>
      <c r="E11" s="71" t="s">
        <v>2</v>
      </c>
      <c r="F11" s="70"/>
      <c r="G11" s="71" t="s">
        <v>3</v>
      </c>
      <c r="H11" s="71"/>
      <c r="I11" s="62" t="s">
        <v>4</v>
      </c>
      <c r="J11" s="62"/>
      <c r="K11" s="65" t="s">
        <v>5</v>
      </c>
      <c r="L11" s="66"/>
      <c r="M11" s="2" t="s">
        <v>7</v>
      </c>
    </row>
    <row r="12" spans="1:13" x14ac:dyDescent="0.3">
      <c r="A12" s="64" t="s">
        <v>71</v>
      </c>
      <c r="B12" s="64"/>
      <c r="C12" s="58">
        <v>34987</v>
      </c>
      <c r="D12" s="64"/>
      <c r="E12" s="58">
        <v>39889.9</v>
      </c>
      <c r="F12" s="58"/>
      <c r="G12" s="58">
        <v>28828.75</v>
      </c>
      <c r="H12" s="58"/>
      <c r="I12" s="63">
        <f>'СОДЕРЖАНИЕ ЖИЛЬЯ'!I19</f>
        <v>13338.44657</v>
      </c>
      <c r="J12" s="64"/>
      <c r="K12" s="58">
        <f t="shared" ref="K12:K17" si="0">G12-I12</f>
        <v>15490.30343</v>
      </c>
      <c r="L12" s="64"/>
      <c r="M12" s="3">
        <f>C12+E12-G12</f>
        <v>46048.149999999994</v>
      </c>
    </row>
    <row r="13" spans="1:13" x14ac:dyDescent="0.3">
      <c r="A13" s="59" t="s">
        <v>72</v>
      </c>
      <c r="B13" s="51"/>
      <c r="C13" s="49">
        <f>M12</f>
        <v>46048.149999999994</v>
      </c>
      <c r="D13" s="50"/>
      <c r="E13" s="58">
        <v>39889.9</v>
      </c>
      <c r="F13" s="58"/>
      <c r="G13" s="49">
        <v>39341.39</v>
      </c>
      <c r="H13" s="50"/>
      <c r="I13" s="60">
        <f>'СОДЕРЖАНИЕ ЖИЛЬЯ'!I32</f>
        <v>26412.395369999998</v>
      </c>
      <c r="J13" s="61"/>
      <c r="K13" s="58">
        <f t="shared" si="0"/>
        <v>12928.994630000001</v>
      </c>
      <c r="L13" s="64"/>
      <c r="M13" s="3">
        <f t="shared" ref="M13:M18" si="1">C13+E13-G13</f>
        <v>46596.659999999989</v>
      </c>
    </row>
    <row r="14" spans="1:13" x14ac:dyDescent="0.3">
      <c r="A14" s="59" t="s">
        <v>73</v>
      </c>
      <c r="B14" s="51"/>
      <c r="C14" s="49">
        <f t="shared" ref="C14:C16" si="2">M13</f>
        <v>46596.659999999989</v>
      </c>
      <c r="D14" s="50"/>
      <c r="E14" s="58">
        <v>40889.9</v>
      </c>
      <c r="F14" s="58"/>
      <c r="G14" s="49">
        <v>41005.11</v>
      </c>
      <c r="H14" s="50"/>
      <c r="I14" s="60">
        <f>'СОДЕРЖАНИЕ ЖИЛЬЯ'!I46</f>
        <v>47456.552370000005</v>
      </c>
      <c r="J14" s="61"/>
      <c r="K14" s="58">
        <f t="shared" si="0"/>
        <v>-6451.4423700000043</v>
      </c>
      <c r="L14" s="64"/>
      <c r="M14" s="3">
        <f t="shared" si="1"/>
        <v>46481.45</v>
      </c>
    </row>
    <row r="15" spans="1:13" x14ac:dyDescent="0.3">
      <c r="A15" s="59" t="s">
        <v>74</v>
      </c>
      <c r="B15" s="51"/>
      <c r="C15" s="49">
        <f t="shared" si="2"/>
        <v>46481.45</v>
      </c>
      <c r="D15" s="50"/>
      <c r="E15" s="58">
        <v>39889.9</v>
      </c>
      <c r="F15" s="58"/>
      <c r="G15" s="49">
        <v>35712.199999999997</v>
      </c>
      <c r="H15" s="50"/>
      <c r="I15" s="60">
        <f>'СОДЕРЖАНИЕ ЖИЛЬЯ'!I66</f>
        <v>34697.66042</v>
      </c>
      <c r="J15" s="51"/>
      <c r="K15" s="58">
        <f t="shared" si="0"/>
        <v>1014.5395799999969</v>
      </c>
      <c r="L15" s="64"/>
      <c r="M15" s="3">
        <f t="shared" si="1"/>
        <v>50659.150000000009</v>
      </c>
    </row>
    <row r="16" spans="1:13" x14ac:dyDescent="0.3">
      <c r="A16" s="59" t="s">
        <v>75</v>
      </c>
      <c r="B16" s="51"/>
      <c r="C16" s="49">
        <f t="shared" si="2"/>
        <v>50659.150000000009</v>
      </c>
      <c r="D16" s="50"/>
      <c r="E16" s="58">
        <v>39889.9</v>
      </c>
      <c r="F16" s="58"/>
      <c r="G16" s="49">
        <v>41248.730000000003</v>
      </c>
      <c r="H16" s="50"/>
      <c r="I16" s="60">
        <f>'СОДЕРЖАНИЕ ЖИЛЬЯ'!I81</f>
        <v>64222.556420000001</v>
      </c>
      <c r="J16" s="51"/>
      <c r="K16" s="58">
        <f t="shared" si="0"/>
        <v>-22973.826419999998</v>
      </c>
      <c r="L16" s="64"/>
      <c r="M16" s="3">
        <f t="shared" si="1"/>
        <v>49300.320000000014</v>
      </c>
    </row>
    <row r="17" spans="1:13" x14ac:dyDescent="0.3">
      <c r="A17" s="59" t="s">
        <v>76</v>
      </c>
      <c r="B17" s="51"/>
      <c r="C17" s="49">
        <f>M16</f>
        <v>49300.320000000014</v>
      </c>
      <c r="D17" s="50"/>
      <c r="E17" s="58">
        <v>39889.9</v>
      </c>
      <c r="F17" s="58"/>
      <c r="G17" s="49">
        <v>40832.18</v>
      </c>
      <c r="H17" s="50"/>
      <c r="I17" s="60">
        <f>'СОДЕРЖАНИЕ ЖИЛЬЯ'!I95</f>
        <v>47622.621440000003</v>
      </c>
      <c r="J17" s="51"/>
      <c r="K17" s="58">
        <f t="shared" si="0"/>
        <v>-6790.4414400000023</v>
      </c>
      <c r="L17" s="64"/>
      <c r="M17" s="3">
        <f t="shared" si="1"/>
        <v>48358.040000000015</v>
      </c>
    </row>
    <row r="18" spans="1:13" x14ac:dyDescent="0.3">
      <c r="A18" s="59" t="s">
        <v>144</v>
      </c>
      <c r="B18" s="51"/>
      <c r="C18" s="49">
        <v>48358.17</v>
      </c>
      <c r="D18" s="50"/>
      <c r="E18" s="49">
        <v>39889.9</v>
      </c>
      <c r="F18" s="50"/>
      <c r="G18" s="49">
        <v>30117.59</v>
      </c>
      <c r="H18" s="50"/>
      <c r="I18" s="60">
        <f>'СОДЕРЖАНИЕ ЖИЛЬЯ'!I106</f>
        <v>16129.264739999999</v>
      </c>
      <c r="J18" s="51"/>
      <c r="K18" s="58">
        <f t="shared" ref="K18:K20" si="3">G18-I18</f>
        <v>13988.325260000001</v>
      </c>
      <c r="L18" s="64"/>
      <c r="M18" s="3">
        <f t="shared" si="1"/>
        <v>58130.48000000001</v>
      </c>
    </row>
    <row r="19" spans="1:13" x14ac:dyDescent="0.3">
      <c r="A19" s="59" t="s">
        <v>145</v>
      </c>
      <c r="B19" s="51"/>
      <c r="C19" s="49">
        <v>58130.35</v>
      </c>
      <c r="D19" s="50"/>
      <c r="E19" s="49">
        <v>39889.9</v>
      </c>
      <c r="F19" s="50"/>
      <c r="G19" s="49">
        <v>40492.86</v>
      </c>
      <c r="H19" s="50"/>
      <c r="I19" s="60">
        <f>'СОДЕРЖАНИЕ ЖИЛЬЯ'!I116</f>
        <v>16688.792689999998</v>
      </c>
      <c r="J19" s="51"/>
      <c r="K19" s="58">
        <f t="shared" si="3"/>
        <v>23804.067310000002</v>
      </c>
      <c r="L19" s="64"/>
      <c r="M19" s="3">
        <f>C19+E19-G19-0.9</f>
        <v>57526.49</v>
      </c>
    </row>
    <row r="20" spans="1:13" x14ac:dyDescent="0.3">
      <c r="A20" s="59" t="s">
        <v>146</v>
      </c>
      <c r="B20" s="51"/>
      <c r="C20" s="49">
        <v>57526.49</v>
      </c>
      <c r="D20" s="50"/>
      <c r="E20" s="49">
        <v>39889.9</v>
      </c>
      <c r="F20" s="50"/>
      <c r="G20" s="49">
        <v>46223.85</v>
      </c>
      <c r="H20" s="50"/>
      <c r="I20" s="60">
        <f>'СОДЕРЖАНИЕ ЖИЛЬЯ'!I125</f>
        <v>24242.177489999998</v>
      </c>
      <c r="J20" s="51"/>
      <c r="K20" s="58">
        <f t="shared" si="3"/>
        <v>21981.67251</v>
      </c>
      <c r="L20" s="64"/>
      <c r="M20" s="3">
        <f>C20+E20-G20</f>
        <v>51192.54</v>
      </c>
    </row>
    <row r="21" spans="1:13" x14ac:dyDescent="0.3">
      <c r="A21" s="59" t="s">
        <v>147</v>
      </c>
      <c r="B21" s="51"/>
      <c r="C21" s="49">
        <f>M20</f>
        <v>51192.54</v>
      </c>
      <c r="D21" s="50"/>
      <c r="E21" s="49">
        <v>39889.9</v>
      </c>
      <c r="F21" s="50"/>
      <c r="G21" s="49">
        <v>37713.269999999997</v>
      </c>
      <c r="H21" s="50"/>
      <c r="I21" s="60">
        <f>'СОДЕРЖАНИЕ ЖИЛЬЯ'!I145</f>
        <v>59845.791790000003</v>
      </c>
      <c r="J21" s="61"/>
      <c r="K21" s="58">
        <f t="shared" ref="K21:K23" si="4">G21-I21</f>
        <v>-22132.521790000006</v>
      </c>
      <c r="L21" s="64"/>
      <c r="M21" s="3">
        <v>53368.85</v>
      </c>
    </row>
    <row r="22" spans="1:13" x14ac:dyDescent="0.3">
      <c r="A22" s="59" t="s">
        <v>148</v>
      </c>
      <c r="B22" s="51"/>
      <c r="C22" s="49">
        <f t="shared" ref="C22:C23" si="5">M21</f>
        <v>53368.85</v>
      </c>
      <c r="D22" s="50"/>
      <c r="E22" s="49">
        <v>39889.9</v>
      </c>
      <c r="F22" s="50"/>
      <c r="G22" s="49">
        <v>39778</v>
      </c>
      <c r="H22" s="50"/>
      <c r="I22" s="60">
        <f>'СОДЕРЖАНИЕ ЖИЛЬЯ'!I156</f>
        <v>14842.246889999999</v>
      </c>
      <c r="J22" s="61"/>
      <c r="K22" s="58">
        <f t="shared" si="4"/>
        <v>24935.753110000001</v>
      </c>
      <c r="L22" s="64"/>
      <c r="M22" s="3">
        <v>53480.75</v>
      </c>
    </row>
    <row r="23" spans="1:13" x14ac:dyDescent="0.3">
      <c r="A23" s="59" t="s">
        <v>149</v>
      </c>
      <c r="B23" s="51"/>
      <c r="C23" s="49">
        <f t="shared" si="5"/>
        <v>53480.75</v>
      </c>
      <c r="D23" s="50"/>
      <c r="E23" s="49">
        <v>39889.9</v>
      </c>
      <c r="F23" s="50"/>
      <c r="G23" s="49">
        <v>39155.96</v>
      </c>
      <c r="H23" s="50"/>
      <c r="I23" s="60">
        <f>'СОДЕРЖАНИЕ ЖИЛЬЯ'!I172</f>
        <v>52025.813780000004</v>
      </c>
      <c r="J23" s="61"/>
      <c r="K23" s="58">
        <f t="shared" si="4"/>
        <v>-12869.853780000005</v>
      </c>
      <c r="L23" s="64"/>
      <c r="M23" s="43">
        <v>54932.1</v>
      </c>
    </row>
    <row r="24" spans="1:13" x14ac:dyDescent="0.3">
      <c r="A24" s="76" t="s">
        <v>8</v>
      </c>
      <c r="B24" s="76"/>
      <c r="C24" s="77"/>
      <c r="D24" s="78"/>
      <c r="E24" s="75">
        <f>SUM(E12:E23)</f>
        <v>479678.8000000001</v>
      </c>
      <c r="F24" s="76"/>
      <c r="G24" s="75">
        <f>SUM(G12:G23)</f>
        <v>460449.89</v>
      </c>
      <c r="H24" s="75"/>
      <c r="I24" s="79">
        <f>SUM(I12:I23)</f>
        <v>417524.31997000001</v>
      </c>
      <c r="J24" s="80"/>
      <c r="K24" s="75">
        <f>SUM(K12:K23)</f>
        <v>42925.570029999988</v>
      </c>
      <c r="L24" s="76"/>
      <c r="M24" s="4">
        <f>M23</f>
        <v>54932.1</v>
      </c>
    </row>
    <row r="25" spans="1:13" x14ac:dyDescent="0.3">
      <c r="A25" s="81" t="s">
        <v>218</v>
      </c>
      <c r="B25" s="82"/>
      <c r="C25" s="82"/>
      <c r="D25" s="82"/>
      <c r="E25" s="82"/>
      <c r="F25" s="82"/>
      <c r="G25" s="82"/>
      <c r="H25" s="82"/>
      <c r="I25" s="82"/>
      <c r="J25" s="83"/>
      <c r="K25" s="84">
        <f>L10+K24</f>
        <v>24804.360029999989</v>
      </c>
      <c r="L25" s="85"/>
      <c r="M25" s="4"/>
    </row>
    <row r="26" spans="1:13" x14ac:dyDescent="0.3">
      <c r="A26" s="96" t="s">
        <v>9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</row>
    <row r="27" spans="1:13" ht="46.5" customHeight="1" x14ac:dyDescent="0.3">
      <c r="A27" s="52" t="s">
        <v>10</v>
      </c>
      <c r="B27" s="53"/>
      <c r="C27" s="53"/>
      <c r="D27" s="54"/>
      <c r="E27" s="86" t="s">
        <v>6</v>
      </c>
      <c r="F27" s="87"/>
      <c r="G27" s="87"/>
      <c r="H27" s="88"/>
      <c r="I27" s="71" t="s">
        <v>2</v>
      </c>
      <c r="J27" s="70"/>
      <c r="K27" s="71" t="s">
        <v>3</v>
      </c>
      <c r="L27" s="71"/>
      <c r="M27" s="2" t="s">
        <v>7</v>
      </c>
    </row>
    <row r="28" spans="1:13" ht="17.25" customHeight="1" x14ac:dyDescent="0.3">
      <c r="A28" s="101" t="s">
        <v>11</v>
      </c>
      <c r="B28" s="102"/>
      <c r="C28" s="102"/>
      <c r="D28" s="103"/>
      <c r="E28" s="89">
        <v>867.52</v>
      </c>
      <c r="F28" s="90"/>
      <c r="G28" s="90"/>
      <c r="H28" s="91"/>
      <c r="I28" s="109">
        <f>9061.93+1042.47+1042.47+1136.09</f>
        <v>12282.96</v>
      </c>
      <c r="J28" s="110"/>
      <c r="K28" s="99">
        <f>E28+I28-M28</f>
        <v>11675.34</v>
      </c>
      <c r="L28" s="100"/>
      <c r="M28" s="5">
        <v>1475.14</v>
      </c>
    </row>
    <row r="29" spans="1:13" x14ac:dyDescent="0.3">
      <c r="A29" s="59" t="s">
        <v>12</v>
      </c>
      <c r="B29" s="69"/>
      <c r="C29" s="69"/>
      <c r="D29" s="51"/>
      <c r="E29" s="49">
        <v>391.37</v>
      </c>
      <c r="F29" s="92"/>
      <c r="G29" s="92"/>
      <c r="H29" s="50"/>
      <c r="I29" s="59">
        <f>4068.77+463.82+463.82+505.56</f>
        <v>5501.97</v>
      </c>
      <c r="J29" s="51"/>
      <c r="K29" s="49">
        <f>E29+I29-M29</f>
        <v>5235.01</v>
      </c>
      <c r="L29" s="50"/>
      <c r="M29" s="5">
        <v>658.33</v>
      </c>
    </row>
    <row r="30" spans="1:13" x14ac:dyDescent="0.3">
      <c r="A30" s="59" t="s">
        <v>13</v>
      </c>
      <c r="B30" s="69"/>
      <c r="C30" s="69"/>
      <c r="D30" s="51"/>
      <c r="E30" s="49">
        <v>2747.43</v>
      </c>
      <c r="F30" s="92"/>
      <c r="G30" s="92"/>
      <c r="H30" s="50"/>
      <c r="I30" s="59">
        <f>29840.09+3578.93+3578.93+3894.7</f>
        <v>40892.649999999994</v>
      </c>
      <c r="J30" s="51"/>
      <c r="K30" s="49">
        <f>E30+I30-M30</f>
        <v>38646.649999999994</v>
      </c>
      <c r="L30" s="51"/>
      <c r="M30" s="5">
        <v>4993.43</v>
      </c>
    </row>
    <row r="31" spans="1:13" x14ac:dyDescent="0.3">
      <c r="A31" s="104"/>
      <c r="B31" s="105"/>
      <c r="C31" s="105"/>
      <c r="D31" s="97"/>
      <c r="E31" s="79"/>
      <c r="F31" s="93"/>
      <c r="G31" s="93"/>
      <c r="H31" s="80"/>
      <c r="I31" s="79">
        <f>SUM(I28:I30)</f>
        <v>58677.579999999994</v>
      </c>
      <c r="J31" s="97"/>
      <c r="K31" s="79">
        <f>SUM(K28:K30)</f>
        <v>55556.999999999993</v>
      </c>
      <c r="L31" s="97"/>
      <c r="M31" s="4">
        <f>SUM(M28:M30)</f>
        <v>7126.9000000000005</v>
      </c>
    </row>
    <row r="32" spans="1:13" x14ac:dyDescent="0.3">
      <c r="A32" s="98" t="s">
        <v>14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34">
        <v>8226.92</v>
      </c>
    </row>
    <row r="33" spans="1:13" x14ac:dyDescent="0.3">
      <c r="A33" s="106" t="s">
        <v>59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8"/>
      <c r="M33" s="34">
        <v>11426.31</v>
      </c>
    </row>
    <row r="34" spans="1:13" x14ac:dyDescent="0.3">
      <c r="A34" s="98" t="s">
        <v>15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34">
        <v>9141.01</v>
      </c>
    </row>
    <row r="35" spans="1:13" x14ac:dyDescent="0.3">
      <c r="A35" s="72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4"/>
    </row>
    <row r="36" spans="1:13" ht="15.6" x14ac:dyDescent="0.3">
      <c r="A36" s="98" t="s">
        <v>171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8">
        <f>M24+M31+M32+M33+M34</f>
        <v>90853.239999999991</v>
      </c>
    </row>
    <row r="37" spans="1:13" x14ac:dyDescent="0.3">
      <c r="A37" s="98" t="s">
        <v>16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7">
        <f>L10+G24-I24</f>
        <v>24804.360029999982</v>
      </c>
    </row>
    <row r="38" spans="1:13" x14ac:dyDescent="0.3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5"/>
    </row>
    <row r="39" spans="1:13" x14ac:dyDescent="0.3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5"/>
    </row>
    <row r="40" spans="1:13" x14ac:dyDescent="0.3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5"/>
    </row>
    <row r="41" spans="1:13" x14ac:dyDescent="0.3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5"/>
    </row>
    <row r="42" spans="1:13" x14ac:dyDescent="0.3">
      <c r="A42" s="94"/>
      <c r="B42" s="94"/>
      <c r="C42" s="94"/>
      <c r="D42" s="94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3">
      <c r="A43" s="94"/>
      <c r="B43" s="94"/>
      <c r="C43" s="94"/>
      <c r="D43" s="94"/>
      <c r="K43" s="95"/>
      <c r="L43" s="95"/>
      <c r="M43" s="95"/>
    </row>
  </sheetData>
  <mergeCells count="137">
    <mergeCell ref="I22:J22"/>
    <mergeCell ref="I23:J23"/>
    <mergeCell ref="K22:L22"/>
    <mergeCell ref="K23:L23"/>
    <mergeCell ref="A22:B22"/>
    <mergeCell ref="A23:B23"/>
    <mergeCell ref="C22:D22"/>
    <mergeCell ref="C23:D23"/>
    <mergeCell ref="E22:F22"/>
    <mergeCell ref="E23:F23"/>
    <mergeCell ref="G22:H22"/>
    <mergeCell ref="G23:H23"/>
    <mergeCell ref="G18:H18"/>
    <mergeCell ref="G19:H19"/>
    <mergeCell ref="G20:H20"/>
    <mergeCell ref="G21:H21"/>
    <mergeCell ref="I18:J18"/>
    <mergeCell ref="I19:J19"/>
    <mergeCell ref="I20:J20"/>
    <mergeCell ref="I21:J21"/>
    <mergeCell ref="K18:L18"/>
    <mergeCell ref="K19:L19"/>
    <mergeCell ref="K20:L20"/>
    <mergeCell ref="K21:L21"/>
    <mergeCell ref="A21:B21"/>
    <mergeCell ref="C18:D18"/>
    <mergeCell ref="C19:D19"/>
    <mergeCell ref="C20:D20"/>
    <mergeCell ref="C21:D21"/>
    <mergeCell ref="E18:F18"/>
    <mergeCell ref="E19:F19"/>
    <mergeCell ref="E20:F20"/>
    <mergeCell ref="E21:F21"/>
    <mergeCell ref="A18:B18"/>
    <mergeCell ref="A19:B19"/>
    <mergeCell ref="A20:B20"/>
    <mergeCell ref="A42:D42"/>
    <mergeCell ref="A43:D43"/>
    <mergeCell ref="K43:M43"/>
    <mergeCell ref="A26:M26"/>
    <mergeCell ref="K27:L27"/>
    <mergeCell ref="K29:L29"/>
    <mergeCell ref="K30:L30"/>
    <mergeCell ref="K31:L31"/>
    <mergeCell ref="A27:D27"/>
    <mergeCell ref="A36:L36"/>
    <mergeCell ref="A37:L37"/>
    <mergeCell ref="K28:L28"/>
    <mergeCell ref="A32:L32"/>
    <mergeCell ref="A34:L34"/>
    <mergeCell ref="I29:J29"/>
    <mergeCell ref="I30:J30"/>
    <mergeCell ref="I31:J31"/>
    <mergeCell ref="A28:D28"/>
    <mergeCell ref="A29:D29"/>
    <mergeCell ref="A30:D30"/>
    <mergeCell ref="A31:D31"/>
    <mergeCell ref="A33:L33"/>
    <mergeCell ref="I28:J28"/>
    <mergeCell ref="I27:J27"/>
    <mergeCell ref="A35:M35"/>
    <mergeCell ref="K24:L24"/>
    <mergeCell ref="A24:B24"/>
    <mergeCell ref="C24:D24"/>
    <mergeCell ref="E24:F24"/>
    <mergeCell ref="G24:H24"/>
    <mergeCell ref="I24:J24"/>
    <mergeCell ref="A25:J25"/>
    <mergeCell ref="K25:L25"/>
    <mergeCell ref="E27:H27"/>
    <mergeCell ref="E28:H28"/>
    <mergeCell ref="E29:H29"/>
    <mergeCell ref="E30:H30"/>
    <mergeCell ref="E31:H31"/>
    <mergeCell ref="K12:L12"/>
    <mergeCell ref="A12:B12"/>
    <mergeCell ref="C12:D12"/>
    <mergeCell ref="E12:F12"/>
    <mergeCell ref="A17:B17"/>
    <mergeCell ref="C17:D17"/>
    <mergeCell ref="E17:F17"/>
    <mergeCell ref="G17:H17"/>
    <mergeCell ref="I16:J16"/>
    <mergeCell ref="I17:J17"/>
    <mergeCell ref="K13:L13"/>
    <mergeCell ref="K14:L14"/>
    <mergeCell ref="K15:L15"/>
    <mergeCell ref="K16:L16"/>
    <mergeCell ref="K17:L17"/>
    <mergeCell ref="I11:J11"/>
    <mergeCell ref="I12:J12"/>
    <mergeCell ref="K11:L11"/>
    <mergeCell ref="A1:M1"/>
    <mergeCell ref="A2:D2"/>
    <mergeCell ref="E2:I2"/>
    <mergeCell ref="J2:M2"/>
    <mergeCell ref="A3:B3"/>
    <mergeCell ref="C3:M3"/>
    <mergeCell ref="A4:G4"/>
    <mergeCell ref="H4:M4"/>
    <mergeCell ref="L10:M10"/>
    <mergeCell ref="A10:K10"/>
    <mergeCell ref="A7:D7"/>
    <mergeCell ref="E7:F7"/>
    <mergeCell ref="G7:K7"/>
    <mergeCell ref="A5:M5"/>
    <mergeCell ref="A6:D6"/>
    <mergeCell ref="E6:F6"/>
    <mergeCell ref="G6:K6"/>
    <mergeCell ref="A11:B11"/>
    <mergeCell ref="C11:D11"/>
    <mergeCell ref="E11:F11"/>
    <mergeCell ref="G11:H11"/>
    <mergeCell ref="L6:M6"/>
    <mergeCell ref="L7:M7"/>
    <mergeCell ref="A8:M8"/>
    <mergeCell ref="A9:M9"/>
    <mergeCell ref="G12:H12"/>
    <mergeCell ref="A13:B13"/>
    <mergeCell ref="A14:B14"/>
    <mergeCell ref="A15:B15"/>
    <mergeCell ref="A16:B16"/>
    <mergeCell ref="C13:D13"/>
    <mergeCell ref="C14:D14"/>
    <mergeCell ref="C15:D15"/>
    <mergeCell ref="C16:D16"/>
    <mergeCell ref="E13:F13"/>
    <mergeCell ref="E14:F14"/>
    <mergeCell ref="E15:F15"/>
    <mergeCell ref="E16:F16"/>
    <mergeCell ref="G13:H13"/>
    <mergeCell ref="G14:H14"/>
    <mergeCell ref="G15:H15"/>
    <mergeCell ref="G16:H16"/>
    <mergeCell ref="I13:J13"/>
    <mergeCell ref="I14:J14"/>
    <mergeCell ref="I15:J15"/>
  </mergeCells>
  <pageMargins left="0.78740157480314965" right="7.874015748031496E-2" top="0.35433070866141736" bottom="0.35433070866141736" header="0" footer="0"/>
  <pageSetup scale="90" orientation="landscape" horizontalDpi="300" r:id="rId1"/>
  <ignoredErrors>
    <ignoredError sqref="M1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1:P173"/>
  <sheetViews>
    <sheetView topLeftCell="A164" zoomScaleNormal="100" workbookViewId="0">
      <selection activeCell="K141" sqref="K141"/>
    </sheetView>
  </sheetViews>
  <sheetFormatPr defaultColWidth="9.109375" defaultRowHeight="13.8" x14ac:dyDescent="0.3"/>
  <cols>
    <col min="1" max="1" width="4.44140625" style="13" customWidth="1"/>
    <col min="2" max="2" width="6.5546875" style="13" customWidth="1"/>
    <col min="3" max="3" width="10.6640625" style="13" customWidth="1"/>
    <col min="4" max="4" width="6.88671875" style="13" customWidth="1"/>
    <col min="5" max="5" width="9.44140625" style="13" customWidth="1"/>
    <col min="6" max="6" width="25" style="13" customWidth="1"/>
    <col min="7" max="7" width="8.88671875" style="13" customWidth="1"/>
    <col min="8" max="8" width="8.33203125" style="13" customWidth="1"/>
    <col min="9" max="9" width="13.33203125" style="13" customWidth="1"/>
    <col min="10" max="16384" width="9.109375" style="13"/>
  </cols>
  <sheetData>
    <row r="1" spans="2:10" x14ac:dyDescent="0.3">
      <c r="B1" s="9"/>
      <c r="C1" s="10"/>
      <c r="D1" s="11"/>
      <c r="E1" s="12"/>
      <c r="F1" s="12"/>
      <c r="G1" s="9"/>
      <c r="H1" s="9"/>
    </row>
    <row r="2" spans="2:10" ht="18" x14ac:dyDescent="0.35">
      <c r="B2" s="14" t="s">
        <v>17</v>
      </c>
      <c r="C2" s="14"/>
      <c r="D2" s="15"/>
      <c r="E2" s="15"/>
      <c r="F2" s="15"/>
      <c r="G2" s="15"/>
      <c r="H2" s="16"/>
      <c r="I2" s="16"/>
    </row>
    <row r="3" spans="2:10" ht="18" x14ac:dyDescent="0.35">
      <c r="B3" s="14" t="s">
        <v>64</v>
      </c>
      <c r="C3" s="14"/>
      <c r="D3" s="15"/>
      <c r="E3" s="15"/>
      <c r="F3" s="15"/>
      <c r="G3" s="15"/>
      <c r="H3" s="16"/>
      <c r="I3" s="16"/>
    </row>
    <row r="4" spans="2:10" ht="18" x14ac:dyDescent="0.35">
      <c r="B4" s="14" t="s">
        <v>60</v>
      </c>
      <c r="C4" s="14"/>
      <c r="D4" s="17"/>
      <c r="E4" s="17"/>
      <c r="F4" s="14"/>
      <c r="G4" s="15"/>
      <c r="H4" s="16"/>
      <c r="I4" s="16"/>
    </row>
    <row r="5" spans="2:10" ht="18" x14ac:dyDescent="0.35">
      <c r="B5" s="14" t="s">
        <v>168</v>
      </c>
      <c r="C5" s="14"/>
      <c r="D5" s="17"/>
      <c r="E5" s="17"/>
      <c r="F5" s="14"/>
      <c r="G5" s="15"/>
      <c r="H5" s="16"/>
      <c r="I5" s="16"/>
    </row>
    <row r="6" spans="2:10" ht="18" x14ac:dyDescent="0.35">
      <c r="B6" s="26" t="s">
        <v>50</v>
      </c>
      <c r="C6" s="26"/>
      <c r="D6" s="27"/>
      <c r="E6" s="27"/>
      <c r="F6" s="26"/>
      <c r="G6" s="28"/>
      <c r="H6" s="28"/>
      <c r="I6" s="28"/>
      <c r="J6" s="29"/>
    </row>
    <row r="7" spans="2:10" x14ac:dyDescent="0.3">
      <c r="B7" s="18"/>
      <c r="C7" s="18"/>
      <c r="D7" s="18"/>
      <c r="E7" s="18"/>
      <c r="F7" s="18"/>
      <c r="G7" s="18"/>
      <c r="H7" s="19" t="s">
        <v>18</v>
      </c>
      <c r="I7" s="20">
        <f ca="1">TODAY()</f>
        <v>45015</v>
      </c>
    </row>
    <row r="8" spans="2:10" ht="12.75" customHeight="1" x14ac:dyDescent="0.3">
      <c r="B8" s="111" t="s">
        <v>19</v>
      </c>
      <c r="C8" s="113" t="s">
        <v>25</v>
      </c>
      <c r="D8" s="126" t="s">
        <v>20</v>
      </c>
      <c r="E8" s="124"/>
      <c r="F8" s="113" t="s">
        <v>21</v>
      </c>
      <c r="G8" s="113" t="s">
        <v>22</v>
      </c>
      <c r="H8" s="113" t="s">
        <v>23</v>
      </c>
      <c r="I8" s="124" t="s">
        <v>24</v>
      </c>
    </row>
    <row r="9" spans="2:10" ht="24" customHeight="1" x14ac:dyDescent="0.3">
      <c r="B9" s="112"/>
      <c r="C9" s="114"/>
      <c r="D9" s="127"/>
      <c r="E9" s="125"/>
      <c r="F9" s="123"/>
      <c r="G9" s="123"/>
      <c r="H9" s="114"/>
      <c r="I9" s="125"/>
    </row>
    <row r="10" spans="2:10" x14ac:dyDescent="0.3">
      <c r="B10" s="117" t="s">
        <v>80</v>
      </c>
      <c r="C10" s="118"/>
      <c r="D10" s="118"/>
      <c r="E10" s="118"/>
      <c r="F10" s="118"/>
      <c r="G10" s="118"/>
      <c r="H10" s="118"/>
      <c r="I10" s="119"/>
    </row>
    <row r="11" spans="2:10" ht="37.5" customHeight="1" x14ac:dyDescent="0.3">
      <c r="B11" s="21">
        <v>1</v>
      </c>
      <c r="C11" s="37" t="s">
        <v>172</v>
      </c>
      <c r="D11" s="115" t="s">
        <v>26</v>
      </c>
      <c r="E11" s="116"/>
      <c r="F11" s="36" t="s">
        <v>92</v>
      </c>
      <c r="G11" s="24" t="s">
        <v>93</v>
      </c>
      <c r="H11" s="24">
        <v>1</v>
      </c>
      <c r="I11" s="25">
        <v>1000</v>
      </c>
    </row>
    <row r="12" spans="2:10" ht="27" x14ac:dyDescent="0.3">
      <c r="B12" s="21">
        <v>2</v>
      </c>
      <c r="C12" s="37" t="s">
        <v>172</v>
      </c>
      <c r="D12" s="115" t="s">
        <v>26</v>
      </c>
      <c r="E12" s="116"/>
      <c r="F12" s="36" t="s">
        <v>94</v>
      </c>
      <c r="G12" s="24" t="s">
        <v>93</v>
      </c>
      <c r="H12" s="24">
        <v>1</v>
      </c>
      <c r="I12" s="25">
        <v>1000</v>
      </c>
    </row>
    <row r="13" spans="2:10" ht="40.200000000000003" x14ac:dyDescent="0.3">
      <c r="B13" s="21">
        <v>3</v>
      </c>
      <c r="C13" s="37" t="s">
        <v>172</v>
      </c>
      <c r="D13" s="115" t="s">
        <v>26</v>
      </c>
      <c r="E13" s="116"/>
      <c r="F13" s="36" t="s">
        <v>95</v>
      </c>
      <c r="G13" s="24" t="s">
        <v>93</v>
      </c>
      <c r="H13" s="24">
        <v>1</v>
      </c>
      <c r="I13" s="25">
        <v>1000</v>
      </c>
    </row>
    <row r="14" spans="2:10" ht="27" x14ac:dyDescent="0.3">
      <c r="B14" s="21">
        <v>4</v>
      </c>
      <c r="C14" s="37" t="s">
        <v>172</v>
      </c>
      <c r="D14" s="115" t="s">
        <v>26</v>
      </c>
      <c r="E14" s="116"/>
      <c r="F14" s="36" t="s">
        <v>94</v>
      </c>
      <c r="G14" s="24" t="s">
        <v>93</v>
      </c>
      <c r="H14" s="24">
        <v>1</v>
      </c>
      <c r="I14" s="25">
        <v>1000</v>
      </c>
    </row>
    <row r="15" spans="2:10" x14ac:dyDescent="0.3">
      <c r="B15" s="21">
        <v>5</v>
      </c>
      <c r="C15" s="37" t="s">
        <v>172</v>
      </c>
      <c r="D15" s="115" t="s">
        <v>26</v>
      </c>
      <c r="E15" s="116"/>
      <c r="F15" s="36" t="s">
        <v>96</v>
      </c>
      <c r="G15" s="24" t="s">
        <v>93</v>
      </c>
      <c r="H15" s="24">
        <v>1</v>
      </c>
      <c r="I15" s="25">
        <v>2104</v>
      </c>
    </row>
    <row r="16" spans="2:10" x14ac:dyDescent="0.3">
      <c r="B16" s="21">
        <v>6</v>
      </c>
      <c r="C16" s="37" t="s">
        <v>172</v>
      </c>
      <c r="D16" s="115" t="s">
        <v>26</v>
      </c>
      <c r="E16" s="116"/>
      <c r="F16" s="36" t="s">
        <v>61</v>
      </c>
      <c r="G16" s="24" t="s">
        <v>93</v>
      </c>
      <c r="H16" s="24">
        <v>1</v>
      </c>
      <c r="I16" s="25">
        <v>5000</v>
      </c>
    </row>
    <row r="17" spans="2:9" ht="26.4" x14ac:dyDescent="0.3">
      <c r="B17" s="21">
        <v>7</v>
      </c>
      <c r="C17" s="37" t="s">
        <v>172</v>
      </c>
      <c r="D17" s="115" t="s">
        <v>26</v>
      </c>
      <c r="E17" s="116"/>
      <c r="F17" s="23" t="s">
        <v>28</v>
      </c>
      <c r="G17" s="24" t="s">
        <v>27</v>
      </c>
      <c r="H17" s="24">
        <v>1</v>
      </c>
      <c r="I17" s="25">
        <f>(65754.09*1.8%)+(47521.53*1.5%)</f>
        <v>1896.3965700000001</v>
      </c>
    </row>
    <row r="18" spans="2:9" ht="30.75" customHeight="1" x14ac:dyDescent="0.3">
      <c r="B18" s="21">
        <v>8</v>
      </c>
      <c r="C18" s="37" t="s">
        <v>172</v>
      </c>
      <c r="D18" s="115" t="s">
        <v>26</v>
      </c>
      <c r="E18" s="116"/>
      <c r="F18" s="23" t="s">
        <v>29</v>
      </c>
      <c r="G18" s="24" t="s">
        <v>27</v>
      </c>
      <c r="H18" s="24">
        <v>1</v>
      </c>
      <c r="I18" s="25">
        <f>3380.5*0.1</f>
        <v>338.05</v>
      </c>
    </row>
    <row r="19" spans="2:9" ht="12.75" customHeight="1" x14ac:dyDescent="0.3">
      <c r="B19" s="120" t="s">
        <v>81</v>
      </c>
      <c r="C19" s="121"/>
      <c r="D19" s="121"/>
      <c r="E19" s="121"/>
      <c r="F19" s="121"/>
      <c r="G19" s="121"/>
      <c r="H19" s="122"/>
      <c r="I19" s="42">
        <f>SUM(I11:I18)</f>
        <v>13338.44657</v>
      </c>
    </row>
    <row r="20" spans="2:9" x14ac:dyDescent="0.3">
      <c r="B20" s="117" t="s">
        <v>82</v>
      </c>
      <c r="C20" s="118"/>
      <c r="D20" s="118"/>
      <c r="E20" s="118"/>
      <c r="F20" s="118"/>
      <c r="G20" s="118"/>
      <c r="H20" s="118"/>
      <c r="I20" s="119"/>
    </row>
    <row r="21" spans="2:9" ht="23.25" customHeight="1" x14ac:dyDescent="0.3">
      <c r="B21" s="21">
        <v>1</v>
      </c>
      <c r="C21" s="38" t="s">
        <v>173</v>
      </c>
      <c r="D21" s="115" t="s">
        <v>26</v>
      </c>
      <c r="E21" s="116"/>
      <c r="F21" s="36" t="s">
        <v>97</v>
      </c>
      <c r="G21" s="24" t="s">
        <v>93</v>
      </c>
      <c r="H21" s="24">
        <v>1</v>
      </c>
      <c r="I21" s="25">
        <v>1000</v>
      </c>
    </row>
    <row r="22" spans="2:9" ht="27" x14ac:dyDescent="0.3">
      <c r="B22" s="21">
        <v>2</v>
      </c>
      <c r="C22" s="38" t="s">
        <v>173</v>
      </c>
      <c r="D22" s="115" t="s">
        <v>26</v>
      </c>
      <c r="E22" s="116"/>
      <c r="F22" s="36" t="s">
        <v>98</v>
      </c>
      <c r="G22" s="24" t="s">
        <v>93</v>
      </c>
      <c r="H22" s="24">
        <v>1</v>
      </c>
      <c r="I22" s="25">
        <v>1000</v>
      </c>
    </row>
    <row r="23" spans="2:9" ht="40.200000000000003" x14ac:dyDescent="0.3">
      <c r="B23" s="21">
        <v>3</v>
      </c>
      <c r="C23" s="38" t="s">
        <v>173</v>
      </c>
      <c r="D23" s="115" t="s">
        <v>26</v>
      </c>
      <c r="E23" s="116"/>
      <c r="F23" s="36" t="s">
        <v>99</v>
      </c>
      <c r="G23" s="24" t="s">
        <v>62</v>
      </c>
      <c r="H23" s="24">
        <v>1</v>
      </c>
      <c r="I23" s="25">
        <v>1000</v>
      </c>
    </row>
    <row r="24" spans="2:9" ht="26.4" x14ac:dyDescent="0.3">
      <c r="B24" s="21">
        <v>4</v>
      </c>
      <c r="C24" s="38" t="s">
        <v>173</v>
      </c>
      <c r="D24" s="115" t="s">
        <v>26</v>
      </c>
      <c r="E24" s="116"/>
      <c r="F24" s="36" t="s">
        <v>100</v>
      </c>
      <c r="G24" s="24" t="s">
        <v>93</v>
      </c>
      <c r="H24" s="24">
        <v>1</v>
      </c>
      <c r="I24" s="25">
        <v>1650</v>
      </c>
    </row>
    <row r="25" spans="2:9" ht="27" x14ac:dyDescent="0.3">
      <c r="B25" s="21">
        <v>5</v>
      </c>
      <c r="C25" s="38" t="s">
        <v>173</v>
      </c>
      <c r="D25" s="115" t="s">
        <v>26</v>
      </c>
      <c r="E25" s="116"/>
      <c r="F25" s="36" t="s">
        <v>101</v>
      </c>
      <c r="G25" s="24" t="s">
        <v>93</v>
      </c>
      <c r="H25" s="24">
        <v>1</v>
      </c>
      <c r="I25" s="25">
        <v>2450</v>
      </c>
    </row>
    <row r="26" spans="2:9" ht="27" x14ac:dyDescent="0.3">
      <c r="B26" s="21">
        <v>6</v>
      </c>
      <c r="C26" s="38" t="s">
        <v>173</v>
      </c>
      <c r="D26" s="115" t="s">
        <v>26</v>
      </c>
      <c r="E26" s="116"/>
      <c r="F26" s="36" t="s">
        <v>102</v>
      </c>
      <c r="G26" s="24" t="s">
        <v>93</v>
      </c>
      <c r="H26" s="24">
        <v>1</v>
      </c>
      <c r="I26" s="25">
        <v>4318</v>
      </c>
    </row>
    <row r="27" spans="2:9" ht="27" x14ac:dyDescent="0.3">
      <c r="B27" s="21">
        <v>7</v>
      </c>
      <c r="C27" s="38" t="s">
        <v>173</v>
      </c>
      <c r="D27" s="115" t="s">
        <v>26</v>
      </c>
      <c r="E27" s="116"/>
      <c r="F27" s="36" t="s">
        <v>104</v>
      </c>
      <c r="G27" s="24" t="s">
        <v>27</v>
      </c>
      <c r="H27" s="24">
        <v>3</v>
      </c>
      <c r="I27" s="25">
        <v>4500</v>
      </c>
    </row>
    <row r="28" spans="2:9" ht="40.200000000000003" x14ac:dyDescent="0.3">
      <c r="B28" s="21">
        <v>8</v>
      </c>
      <c r="C28" s="38" t="s">
        <v>173</v>
      </c>
      <c r="D28" s="115" t="s">
        <v>26</v>
      </c>
      <c r="E28" s="116"/>
      <c r="F28" s="36" t="s">
        <v>105</v>
      </c>
      <c r="G28" s="24" t="s">
        <v>62</v>
      </c>
      <c r="H28" s="24">
        <v>3</v>
      </c>
      <c r="I28" s="25">
        <v>3000</v>
      </c>
    </row>
    <row r="29" spans="2:9" ht="25.5" customHeight="1" x14ac:dyDescent="0.3">
      <c r="B29" s="21">
        <v>9</v>
      </c>
      <c r="C29" s="38" t="s">
        <v>173</v>
      </c>
      <c r="D29" s="115" t="s">
        <v>26</v>
      </c>
      <c r="E29" s="116"/>
      <c r="F29" s="36" t="s">
        <v>61</v>
      </c>
      <c r="G29" s="24" t="s">
        <v>93</v>
      </c>
      <c r="H29" s="24">
        <v>1</v>
      </c>
      <c r="I29" s="25">
        <v>5000</v>
      </c>
    </row>
    <row r="30" spans="2:9" ht="26.4" x14ac:dyDescent="0.3">
      <c r="B30" s="21">
        <v>10</v>
      </c>
      <c r="C30" s="38" t="s">
        <v>173</v>
      </c>
      <c r="D30" s="115" t="s">
        <v>26</v>
      </c>
      <c r="E30" s="116"/>
      <c r="F30" s="23" t="s">
        <v>28</v>
      </c>
      <c r="G30" s="24" t="s">
        <v>93</v>
      </c>
      <c r="H30" s="24">
        <v>1</v>
      </c>
      <c r="I30" s="25">
        <f>(65754.79*1.8%)+(64850.61*1.5%)</f>
        <v>2156.34537</v>
      </c>
    </row>
    <row r="31" spans="2:9" ht="30.75" customHeight="1" x14ac:dyDescent="0.3">
      <c r="B31" s="21">
        <v>11</v>
      </c>
      <c r="C31" s="38" t="s">
        <v>173</v>
      </c>
      <c r="D31" s="115" t="s">
        <v>26</v>
      </c>
      <c r="E31" s="116"/>
      <c r="F31" s="23" t="s">
        <v>29</v>
      </c>
      <c r="G31" s="24" t="s">
        <v>27</v>
      </c>
      <c r="H31" s="24">
        <v>1</v>
      </c>
      <c r="I31" s="25">
        <v>338.05</v>
      </c>
    </row>
    <row r="32" spans="2:9" ht="12.75" customHeight="1" x14ac:dyDescent="0.3">
      <c r="B32" s="120" t="s">
        <v>83</v>
      </c>
      <c r="C32" s="121"/>
      <c r="D32" s="121"/>
      <c r="E32" s="121"/>
      <c r="F32" s="121"/>
      <c r="G32" s="121"/>
      <c r="H32" s="122"/>
      <c r="I32" s="42">
        <f>SUM(I21:I31)</f>
        <v>26412.395369999998</v>
      </c>
    </row>
    <row r="33" spans="2:9" x14ac:dyDescent="0.3">
      <c r="B33" s="117" t="s">
        <v>84</v>
      </c>
      <c r="C33" s="118"/>
      <c r="D33" s="118"/>
      <c r="E33" s="118"/>
      <c r="F33" s="118"/>
      <c r="G33" s="118"/>
      <c r="H33" s="118"/>
      <c r="I33" s="119"/>
    </row>
    <row r="34" spans="2:9" ht="26.4" x14ac:dyDescent="0.3">
      <c r="B34" s="21">
        <v>1</v>
      </c>
      <c r="C34" s="22" t="s">
        <v>174</v>
      </c>
      <c r="D34" s="115" t="s">
        <v>26</v>
      </c>
      <c r="E34" s="116"/>
      <c r="F34" s="40" t="s">
        <v>106</v>
      </c>
      <c r="G34" s="24" t="s">
        <v>93</v>
      </c>
      <c r="H34" s="24">
        <v>1</v>
      </c>
      <c r="I34" s="41">
        <v>29780</v>
      </c>
    </row>
    <row r="35" spans="2:9" ht="26.4" x14ac:dyDescent="0.3">
      <c r="B35" s="21">
        <v>2</v>
      </c>
      <c r="C35" s="22" t="s">
        <v>174</v>
      </c>
      <c r="D35" s="115" t="s">
        <v>26</v>
      </c>
      <c r="E35" s="116"/>
      <c r="F35" s="40" t="s">
        <v>107</v>
      </c>
      <c r="G35" s="24" t="s">
        <v>62</v>
      </c>
      <c r="H35" s="24">
        <v>1</v>
      </c>
      <c r="I35" s="25">
        <v>1000</v>
      </c>
    </row>
    <row r="36" spans="2:9" ht="26.4" x14ac:dyDescent="0.3">
      <c r="B36" s="21">
        <v>3</v>
      </c>
      <c r="C36" s="22" t="s">
        <v>174</v>
      </c>
      <c r="D36" s="115" t="s">
        <v>26</v>
      </c>
      <c r="E36" s="116"/>
      <c r="F36" s="40" t="s">
        <v>108</v>
      </c>
      <c r="G36" s="24" t="s">
        <v>93</v>
      </c>
      <c r="H36" s="24">
        <v>1</v>
      </c>
      <c r="I36" s="25">
        <v>2000</v>
      </c>
    </row>
    <row r="37" spans="2:9" x14ac:dyDescent="0.3">
      <c r="B37" s="21">
        <v>4</v>
      </c>
      <c r="C37" s="22" t="s">
        <v>174</v>
      </c>
      <c r="D37" s="115" t="s">
        <v>26</v>
      </c>
      <c r="E37" s="116"/>
      <c r="F37" s="40" t="s">
        <v>109</v>
      </c>
      <c r="G37" s="24" t="s">
        <v>93</v>
      </c>
      <c r="H37" s="24">
        <v>1</v>
      </c>
      <c r="I37" s="25">
        <v>1500</v>
      </c>
    </row>
    <row r="38" spans="2:9" ht="26.4" x14ac:dyDescent="0.3">
      <c r="B38" s="21">
        <v>5</v>
      </c>
      <c r="C38" s="22" t="s">
        <v>174</v>
      </c>
      <c r="D38" s="115" t="s">
        <v>26</v>
      </c>
      <c r="E38" s="116"/>
      <c r="F38" s="40" t="s">
        <v>103</v>
      </c>
      <c r="G38" s="24" t="s">
        <v>93</v>
      </c>
      <c r="H38" s="24">
        <v>1</v>
      </c>
      <c r="I38" s="25">
        <v>1500</v>
      </c>
    </row>
    <row r="39" spans="2:9" ht="39.6" x14ac:dyDescent="0.3">
      <c r="B39" s="21">
        <v>6</v>
      </c>
      <c r="C39" s="22" t="s">
        <v>174</v>
      </c>
      <c r="D39" s="115" t="s">
        <v>26</v>
      </c>
      <c r="E39" s="116"/>
      <c r="F39" s="40" t="s">
        <v>110</v>
      </c>
      <c r="G39" s="24" t="s">
        <v>93</v>
      </c>
      <c r="H39" s="24">
        <v>1</v>
      </c>
      <c r="I39" s="25">
        <v>1000</v>
      </c>
    </row>
    <row r="40" spans="2:9" ht="26.4" x14ac:dyDescent="0.3">
      <c r="B40" s="21">
        <v>7</v>
      </c>
      <c r="C40" s="22" t="s">
        <v>174</v>
      </c>
      <c r="D40" s="115" t="s">
        <v>26</v>
      </c>
      <c r="E40" s="116"/>
      <c r="F40" s="40" t="s">
        <v>111</v>
      </c>
      <c r="G40" s="24" t="s">
        <v>93</v>
      </c>
      <c r="H40" s="24">
        <v>1</v>
      </c>
      <c r="I40" s="25">
        <v>1000</v>
      </c>
    </row>
    <row r="41" spans="2:9" ht="12.75" customHeight="1" x14ac:dyDescent="0.3">
      <c r="B41" s="21">
        <v>8</v>
      </c>
      <c r="C41" s="22" t="s">
        <v>174</v>
      </c>
      <c r="D41" s="115" t="s">
        <v>26</v>
      </c>
      <c r="E41" s="116"/>
      <c r="F41" s="40" t="s">
        <v>112</v>
      </c>
      <c r="G41" s="24" t="s">
        <v>93</v>
      </c>
      <c r="H41" s="24">
        <v>1</v>
      </c>
      <c r="I41" s="25">
        <v>1623</v>
      </c>
    </row>
    <row r="42" spans="2:9" ht="12.75" customHeight="1" x14ac:dyDescent="0.3">
      <c r="B42" s="21">
        <v>9</v>
      </c>
      <c r="C42" s="22" t="s">
        <v>174</v>
      </c>
      <c r="D42" s="115" t="s">
        <v>26</v>
      </c>
      <c r="E42" s="116"/>
      <c r="F42" s="36" t="s">
        <v>61</v>
      </c>
      <c r="G42" s="24" t="s">
        <v>27</v>
      </c>
      <c r="H42" s="24">
        <v>1</v>
      </c>
      <c r="I42" s="25">
        <v>5000</v>
      </c>
    </row>
    <row r="43" spans="2:9" ht="40.5" customHeight="1" x14ac:dyDescent="0.3">
      <c r="B43" s="21">
        <v>10</v>
      </c>
      <c r="C43" s="22" t="s">
        <v>174</v>
      </c>
      <c r="D43" s="115" t="s">
        <v>26</v>
      </c>
      <c r="E43" s="116"/>
      <c r="F43" s="36" t="s">
        <v>167</v>
      </c>
      <c r="G43" s="24" t="s">
        <v>27</v>
      </c>
      <c r="H43" s="24">
        <v>1</v>
      </c>
      <c r="I43" s="25">
        <v>500</v>
      </c>
    </row>
    <row r="44" spans="2:9" ht="26.4" x14ac:dyDescent="0.3">
      <c r="B44" s="21">
        <v>11</v>
      </c>
      <c r="C44" s="22" t="s">
        <v>174</v>
      </c>
      <c r="D44" s="115" t="s">
        <v>26</v>
      </c>
      <c r="E44" s="116"/>
      <c r="F44" s="23" t="s">
        <v>28</v>
      </c>
      <c r="G44" s="24" t="s">
        <v>27</v>
      </c>
      <c r="H44" s="24">
        <v>1</v>
      </c>
      <c r="I44" s="25">
        <f>(66754.79*1.8%)+(67594.41 *1.5%)</f>
        <v>2215.5023700000002</v>
      </c>
    </row>
    <row r="45" spans="2:9" ht="30.75" customHeight="1" x14ac:dyDescent="0.3">
      <c r="B45" s="21">
        <v>12</v>
      </c>
      <c r="C45" s="22" t="s">
        <v>174</v>
      </c>
      <c r="D45" s="115" t="s">
        <v>26</v>
      </c>
      <c r="E45" s="116"/>
      <c r="F45" s="23" t="s">
        <v>29</v>
      </c>
      <c r="G45" s="24" t="s">
        <v>27</v>
      </c>
      <c r="H45" s="24">
        <v>1</v>
      </c>
      <c r="I45" s="25">
        <v>338.05</v>
      </c>
    </row>
    <row r="46" spans="2:9" ht="12.75" customHeight="1" x14ac:dyDescent="0.3">
      <c r="B46" s="120" t="s">
        <v>85</v>
      </c>
      <c r="C46" s="121"/>
      <c r="D46" s="121"/>
      <c r="E46" s="121"/>
      <c r="F46" s="121"/>
      <c r="G46" s="121"/>
      <c r="H46" s="122"/>
      <c r="I46" s="42">
        <f>SUM(I34:I45)</f>
        <v>47456.552370000005</v>
      </c>
    </row>
    <row r="47" spans="2:9" x14ac:dyDescent="0.3">
      <c r="B47" s="117" t="s">
        <v>86</v>
      </c>
      <c r="C47" s="118"/>
      <c r="D47" s="118"/>
      <c r="E47" s="118"/>
      <c r="F47" s="118"/>
      <c r="G47" s="118"/>
      <c r="H47" s="118"/>
      <c r="I47" s="119"/>
    </row>
    <row r="48" spans="2:9" ht="32.25" customHeight="1" x14ac:dyDescent="0.3">
      <c r="B48" s="21">
        <v>1</v>
      </c>
      <c r="C48" s="38" t="s">
        <v>175</v>
      </c>
      <c r="D48" s="115" t="s">
        <v>26</v>
      </c>
      <c r="E48" s="116"/>
      <c r="F48" s="40" t="s">
        <v>113</v>
      </c>
      <c r="G48" s="24" t="s">
        <v>93</v>
      </c>
      <c r="H48" s="24">
        <v>1</v>
      </c>
      <c r="I48" s="25">
        <v>1000</v>
      </c>
    </row>
    <row r="49" spans="2:9" ht="26.4" x14ac:dyDescent="0.3">
      <c r="B49" s="21">
        <v>2</v>
      </c>
      <c r="C49" s="38" t="s">
        <v>175</v>
      </c>
      <c r="D49" s="115" t="s">
        <v>26</v>
      </c>
      <c r="E49" s="116"/>
      <c r="F49" s="40" t="s">
        <v>112</v>
      </c>
      <c r="G49" s="24" t="s">
        <v>93</v>
      </c>
      <c r="H49" s="24">
        <v>1</v>
      </c>
      <c r="I49" s="25">
        <v>1000</v>
      </c>
    </row>
    <row r="50" spans="2:9" ht="26.4" x14ac:dyDescent="0.3">
      <c r="B50" s="21">
        <v>3</v>
      </c>
      <c r="C50" s="38" t="s">
        <v>175</v>
      </c>
      <c r="D50" s="115" t="s">
        <v>26</v>
      </c>
      <c r="E50" s="116"/>
      <c r="F50" s="40" t="s">
        <v>114</v>
      </c>
      <c r="G50" s="24" t="s">
        <v>62</v>
      </c>
      <c r="H50" s="24">
        <v>1</v>
      </c>
      <c r="I50" s="25">
        <v>1000</v>
      </c>
    </row>
    <row r="51" spans="2:9" ht="26.4" x14ac:dyDescent="0.3">
      <c r="B51" s="21">
        <v>4</v>
      </c>
      <c r="C51" s="38" t="s">
        <v>175</v>
      </c>
      <c r="D51" s="115" t="s">
        <v>26</v>
      </c>
      <c r="E51" s="116"/>
      <c r="F51" s="36" t="s">
        <v>115</v>
      </c>
      <c r="G51" s="24" t="s">
        <v>63</v>
      </c>
      <c r="H51" s="24">
        <v>1</v>
      </c>
      <c r="I51" s="25">
        <v>623</v>
      </c>
    </row>
    <row r="52" spans="2:9" ht="26.4" x14ac:dyDescent="0.3">
      <c r="B52" s="21">
        <v>5</v>
      </c>
      <c r="C52" s="38" t="s">
        <v>175</v>
      </c>
      <c r="D52" s="115" t="s">
        <v>26</v>
      </c>
      <c r="E52" s="116"/>
      <c r="F52" s="39" t="s">
        <v>116</v>
      </c>
      <c r="G52" s="24" t="s">
        <v>93</v>
      </c>
      <c r="H52" s="24">
        <v>1</v>
      </c>
      <c r="I52" s="25">
        <v>1000</v>
      </c>
    </row>
    <row r="53" spans="2:9" ht="26.4" x14ac:dyDescent="0.3">
      <c r="B53" s="21">
        <v>6</v>
      </c>
      <c r="C53" s="38" t="s">
        <v>175</v>
      </c>
      <c r="D53" s="115" t="s">
        <v>26</v>
      </c>
      <c r="E53" s="116"/>
      <c r="F53" s="39" t="s">
        <v>112</v>
      </c>
      <c r="G53" s="24" t="s">
        <v>93</v>
      </c>
      <c r="H53" s="24">
        <v>1</v>
      </c>
      <c r="I53" s="25">
        <v>1000</v>
      </c>
    </row>
    <row r="54" spans="2:9" ht="26.4" x14ac:dyDescent="0.3">
      <c r="B54" s="21">
        <v>7</v>
      </c>
      <c r="C54" s="38" t="s">
        <v>175</v>
      </c>
      <c r="D54" s="115" t="s">
        <v>26</v>
      </c>
      <c r="E54" s="116"/>
      <c r="F54" s="40" t="s">
        <v>117</v>
      </c>
      <c r="G54" s="24" t="s">
        <v>93</v>
      </c>
      <c r="H54" s="24">
        <v>1</v>
      </c>
      <c r="I54" s="25">
        <v>1500</v>
      </c>
    </row>
    <row r="55" spans="2:9" ht="26.4" x14ac:dyDescent="0.3">
      <c r="B55" s="21">
        <v>8</v>
      </c>
      <c r="C55" s="38" t="s">
        <v>175</v>
      </c>
      <c r="D55" s="115" t="s">
        <v>26</v>
      </c>
      <c r="E55" s="116"/>
      <c r="F55" s="40" t="s">
        <v>118</v>
      </c>
      <c r="G55" s="24" t="s">
        <v>93</v>
      </c>
      <c r="H55" s="24">
        <v>1</v>
      </c>
      <c r="I55" s="25">
        <v>1500</v>
      </c>
    </row>
    <row r="56" spans="2:9" ht="24.75" customHeight="1" x14ac:dyDescent="0.3">
      <c r="B56" s="21">
        <v>9</v>
      </c>
      <c r="C56" s="38" t="s">
        <v>175</v>
      </c>
      <c r="D56" s="115" t="s">
        <v>26</v>
      </c>
      <c r="E56" s="116"/>
      <c r="F56" s="40" t="s">
        <v>119</v>
      </c>
      <c r="G56" s="24" t="s">
        <v>93</v>
      </c>
      <c r="H56" s="24">
        <v>1</v>
      </c>
      <c r="I56" s="25">
        <v>1000</v>
      </c>
    </row>
    <row r="57" spans="2:9" ht="39.75" customHeight="1" x14ac:dyDescent="0.3">
      <c r="B57" s="21">
        <v>10</v>
      </c>
      <c r="C57" s="38" t="s">
        <v>175</v>
      </c>
      <c r="D57" s="115" t="s">
        <v>26</v>
      </c>
      <c r="E57" s="116"/>
      <c r="F57" s="40" t="s">
        <v>120</v>
      </c>
      <c r="G57" s="24" t="s">
        <v>93</v>
      </c>
      <c r="H57" s="24">
        <v>1</v>
      </c>
      <c r="I57" s="25">
        <v>1500</v>
      </c>
    </row>
    <row r="58" spans="2:9" ht="39.6" x14ac:dyDescent="0.3">
      <c r="B58" s="21">
        <v>11</v>
      </c>
      <c r="C58" s="38" t="s">
        <v>175</v>
      </c>
      <c r="D58" s="115" t="s">
        <v>26</v>
      </c>
      <c r="E58" s="116"/>
      <c r="F58" s="40" t="s">
        <v>121</v>
      </c>
      <c r="G58" s="24" t="s">
        <v>93</v>
      </c>
      <c r="H58" s="24">
        <v>1</v>
      </c>
      <c r="I58" s="25">
        <v>1000</v>
      </c>
    </row>
    <row r="59" spans="2:9" ht="26.4" x14ac:dyDescent="0.3">
      <c r="B59" s="21">
        <v>12</v>
      </c>
      <c r="C59" s="38" t="s">
        <v>175</v>
      </c>
      <c r="D59" s="115" t="s">
        <v>26</v>
      </c>
      <c r="E59" s="116"/>
      <c r="F59" s="40" t="s">
        <v>122</v>
      </c>
      <c r="G59" s="24" t="s">
        <v>93</v>
      </c>
      <c r="H59" s="24">
        <v>1</v>
      </c>
      <c r="I59" s="25">
        <v>10950</v>
      </c>
    </row>
    <row r="60" spans="2:9" ht="26.4" x14ac:dyDescent="0.3">
      <c r="B60" s="21">
        <v>13</v>
      </c>
      <c r="C60" s="38" t="s">
        <v>175</v>
      </c>
      <c r="D60" s="115" t="s">
        <v>26</v>
      </c>
      <c r="E60" s="116"/>
      <c r="F60" s="40" t="s">
        <v>123</v>
      </c>
      <c r="G60" s="24" t="s">
        <v>93</v>
      </c>
      <c r="H60" s="24">
        <v>1</v>
      </c>
      <c r="I60" s="25">
        <v>3200</v>
      </c>
    </row>
    <row r="61" spans="2:9" ht="26.4" x14ac:dyDescent="0.3">
      <c r="B61" s="21">
        <v>14</v>
      </c>
      <c r="C61" s="38" t="s">
        <v>175</v>
      </c>
      <c r="D61" s="115" t="s">
        <v>26</v>
      </c>
      <c r="E61" s="116"/>
      <c r="F61" s="40" t="s">
        <v>124</v>
      </c>
      <c r="G61" s="24" t="s">
        <v>63</v>
      </c>
      <c r="H61" s="24">
        <v>4</v>
      </c>
      <c r="I61" s="25">
        <v>520</v>
      </c>
    </row>
    <row r="62" spans="2:9" ht="12.75" customHeight="1" x14ac:dyDescent="0.3">
      <c r="B62" s="21">
        <v>15</v>
      </c>
      <c r="C62" s="38" t="s">
        <v>175</v>
      </c>
      <c r="D62" s="115" t="s">
        <v>26</v>
      </c>
      <c r="E62" s="116"/>
      <c r="F62" s="36" t="s">
        <v>61</v>
      </c>
      <c r="G62" s="24" t="s">
        <v>27</v>
      </c>
      <c r="H62" s="24">
        <v>1</v>
      </c>
      <c r="I62" s="25">
        <v>5000</v>
      </c>
    </row>
    <row r="63" spans="2:9" ht="37.5" customHeight="1" x14ac:dyDescent="0.3">
      <c r="B63" s="21">
        <v>16</v>
      </c>
      <c r="C63" s="38" t="s">
        <v>175</v>
      </c>
      <c r="D63" s="115" t="s">
        <v>26</v>
      </c>
      <c r="E63" s="116"/>
      <c r="F63" s="36" t="s">
        <v>167</v>
      </c>
      <c r="G63" s="24" t="s">
        <v>27</v>
      </c>
      <c r="H63" s="24">
        <v>1</v>
      </c>
      <c r="I63" s="25">
        <v>500</v>
      </c>
    </row>
    <row r="64" spans="2:9" ht="26.4" x14ac:dyDescent="0.3">
      <c r="B64" s="21">
        <v>17</v>
      </c>
      <c r="C64" s="38" t="s">
        <v>175</v>
      </c>
      <c r="D64" s="115" t="s">
        <v>26</v>
      </c>
      <c r="E64" s="116"/>
      <c r="F64" s="23" t="s">
        <v>28</v>
      </c>
      <c r="G64" s="24" t="s">
        <v>27</v>
      </c>
      <c r="H64" s="24">
        <v>1</v>
      </c>
      <c r="I64" s="25">
        <f>(65754.79*1.8%)+(58868.28*1.5%)</f>
        <v>2066.61042</v>
      </c>
    </row>
    <row r="65" spans="2:9" ht="30.75" customHeight="1" x14ac:dyDescent="0.3">
      <c r="B65" s="21">
        <v>18</v>
      </c>
      <c r="C65" s="38" t="s">
        <v>175</v>
      </c>
      <c r="D65" s="115" t="s">
        <v>26</v>
      </c>
      <c r="E65" s="116"/>
      <c r="F65" s="23" t="s">
        <v>29</v>
      </c>
      <c r="G65" s="24" t="s">
        <v>27</v>
      </c>
      <c r="H65" s="24">
        <v>1</v>
      </c>
      <c r="I65" s="25">
        <v>338.05</v>
      </c>
    </row>
    <row r="66" spans="2:9" ht="12.75" customHeight="1" x14ac:dyDescent="0.3">
      <c r="B66" s="120" t="s">
        <v>87</v>
      </c>
      <c r="C66" s="121"/>
      <c r="D66" s="121"/>
      <c r="E66" s="121"/>
      <c r="F66" s="121"/>
      <c r="G66" s="121"/>
      <c r="H66" s="122"/>
      <c r="I66" s="42">
        <f>SUM(I48:I65)</f>
        <v>34697.66042</v>
      </c>
    </row>
    <row r="67" spans="2:9" x14ac:dyDescent="0.3">
      <c r="B67" s="117" t="s">
        <v>88</v>
      </c>
      <c r="C67" s="118"/>
      <c r="D67" s="118"/>
      <c r="E67" s="118"/>
      <c r="F67" s="118"/>
      <c r="G67" s="118"/>
      <c r="H67" s="118"/>
      <c r="I67" s="119"/>
    </row>
    <row r="68" spans="2:9" ht="31.5" customHeight="1" x14ac:dyDescent="0.3">
      <c r="B68" s="21">
        <v>1</v>
      </c>
      <c r="C68" s="38" t="s">
        <v>176</v>
      </c>
      <c r="D68" s="115" t="s">
        <v>26</v>
      </c>
      <c r="E68" s="116"/>
      <c r="F68" s="40" t="s">
        <v>125</v>
      </c>
      <c r="G68" s="24" t="s">
        <v>93</v>
      </c>
      <c r="H68" s="24">
        <v>1</v>
      </c>
      <c r="I68" s="25">
        <v>9000</v>
      </c>
    </row>
    <row r="69" spans="2:9" ht="39.6" x14ac:dyDescent="0.3">
      <c r="B69" s="21">
        <v>2</v>
      </c>
      <c r="C69" s="38" t="s">
        <v>176</v>
      </c>
      <c r="D69" s="115" t="s">
        <v>26</v>
      </c>
      <c r="E69" s="116"/>
      <c r="F69" s="40" t="s">
        <v>126</v>
      </c>
      <c r="G69" s="24" t="s">
        <v>27</v>
      </c>
      <c r="H69" s="24">
        <v>1</v>
      </c>
      <c r="I69" s="25">
        <v>1200</v>
      </c>
    </row>
    <row r="70" spans="2:9" ht="26.4" x14ac:dyDescent="0.3">
      <c r="B70" s="21">
        <v>3</v>
      </c>
      <c r="C70" s="38" t="s">
        <v>176</v>
      </c>
      <c r="D70" s="115" t="s">
        <v>26</v>
      </c>
      <c r="E70" s="116"/>
      <c r="F70" s="40" t="s">
        <v>127</v>
      </c>
      <c r="G70" s="24" t="s">
        <v>62</v>
      </c>
      <c r="H70" s="24">
        <v>1</v>
      </c>
      <c r="I70" s="25">
        <v>1780</v>
      </c>
    </row>
    <row r="71" spans="2:9" ht="26.4" x14ac:dyDescent="0.3">
      <c r="B71" s="21">
        <v>4</v>
      </c>
      <c r="C71" s="38" t="s">
        <v>176</v>
      </c>
      <c r="D71" s="115" t="s">
        <v>26</v>
      </c>
      <c r="E71" s="116"/>
      <c r="F71" s="40" t="s">
        <v>128</v>
      </c>
      <c r="G71" s="24" t="s">
        <v>93</v>
      </c>
      <c r="H71" s="24">
        <v>1</v>
      </c>
      <c r="I71" s="25">
        <v>1000</v>
      </c>
    </row>
    <row r="72" spans="2:9" ht="26.4" x14ac:dyDescent="0.3">
      <c r="B72" s="21">
        <v>5</v>
      </c>
      <c r="C72" s="38" t="s">
        <v>176</v>
      </c>
      <c r="D72" s="115" t="s">
        <v>26</v>
      </c>
      <c r="E72" s="116"/>
      <c r="F72" s="40" t="s">
        <v>129</v>
      </c>
      <c r="G72" s="24" t="s">
        <v>93</v>
      </c>
      <c r="H72" s="24">
        <v>1</v>
      </c>
      <c r="I72" s="25">
        <v>1725</v>
      </c>
    </row>
    <row r="73" spans="2:9" ht="26.4" x14ac:dyDescent="0.3">
      <c r="B73" s="21">
        <v>6</v>
      </c>
      <c r="C73" s="38" t="s">
        <v>176</v>
      </c>
      <c r="D73" s="115" t="s">
        <v>26</v>
      </c>
      <c r="E73" s="116"/>
      <c r="F73" s="40" t="s">
        <v>130</v>
      </c>
      <c r="G73" s="24" t="s">
        <v>93</v>
      </c>
      <c r="H73" s="24">
        <v>1</v>
      </c>
      <c r="I73" s="25">
        <v>1480</v>
      </c>
    </row>
    <row r="74" spans="2:9" ht="26.4" x14ac:dyDescent="0.3">
      <c r="B74" s="21">
        <v>7</v>
      </c>
      <c r="C74" s="38" t="s">
        <v>176</v>
      </c>
      <c r="D74" s="115" t="s">
        <v>26</v>
      </c>
      <c r="E74" s="116"/>
      <c r="F74" s="40" t="s">
        <v>131</v>
      </c>
      <c r="G74" s="24" t="s">
        <v>93</v>
      </c>
      <c r="H74" s="24">
        <v>1</v>
      </c>
      <c r="I74" s="25">
        <v>22842</v>
      </c>
    </row>
    <row r="75" spans="2:9" ht="25.5" customHeight="1" x14ac:dyDescent="0.3">
      <c r="B75" s="21">
        <v>8</v>
      </c>
      <c r="C75" s="38" t="s">
        <v>176</v>
      </c>
      <c r="D75" s="115" t="s">
        <v>26</v>
      </c>
      <c r="E75" s="116"/>
      <c r="F75" s="40" t="s">
        <v>132</v>
      </c>
      <c r="G75" s="24" t="s">
        <v>93</v>
      </c>
      <c r="H75" s="24">
        <v>1</v>
      </c>
      <c r="I75" s="25">
        <v>14880</v>
      </c>
    </row>
    <row r="76" spans="2:9" ht="39.6" x14ac:dyDescent="0.3">
      <c r="B76" s="21">
        <v>9</v>
      </c>
      <c r="C76" s="38" t="s">
        <v>176</v>
      </c>
      <c r="D76" s="115" t="s">
        <v>26</v>
      </c>
      <c r="E76" s="116"/>
      <c r="F76" s="40" t="s">
        <v>133</v>
      </c>
      <c r="G76" s="24" t="s">
        <v>93</v>
      </c>
      <c r="H76" s="24">
        <v>1</v>
      </c>
      <c r="I76" s="25">
        <v>2274</v>
      </c>
    </row>
    <row r="77" spans="2:9" ht="12.75" customHeight="1" x14ac:dyDescent="0.3">
      <c r="B77" s="21">
        <v>10</v>
      </c>
      <c r="C77" s="38" t="s">
        <v>176</v>
      </c>
      <c r="D77" s="115" t="s">
        <v>26</v>
      </c>
      <c r="E77" s="116"/>
      <c r="F77" s="36" t="s">
        <v>61</v>
      </c>
      <c r="G77" s="24" t="s">
        <v>27</v>
      </c>
      <c r="H77" s="24">
        <v>1</v>
      </c>
      <c r="I77" s="25">
        <v>5000</v>
      </c>
    </row>
    <row r="78" spans="2:9" ht="42.75" customHeight="1" x14ac:dyDescent="0.3">
      <c r="B78" s="21">
        <v>11</v>
      </c>
      <c r="C78" s="38" t="s">
        <v>176</v>
      </c>
      <c r="D78" s="115" t="s">
        <v>26</v>
      </c>
      <c r="E78" s="116"/>
      <c r="F78" s="36" t="s">
        <v>167</v>
      </c>
      <c r="G78" s="24" t="s">
        <v>27</v>
      </c>
      <c r="H78" s="24">
        <v>1</v>
      </c>
      <c r="I78" s="25">
        <v>500</v>
      </c>
    </row>
    <row r="79" spans="2:9" ht="26.4" x14ac:dyDescent="0.3">
      <c r="B79" s="21">
        <v>12</v>
      </c>
      <c r="C79" s="38" t="s">
        <v>176</v>
      </c>
      <c r="D79" s="115" t="s">
        <v>26</v>
      </c>
      <c r="E79" s="116"/>
      <c r="F79" s="23" t="s">
        <v>28</v>
      </c>
      <c r="G79" s="24" t="s">
        <v>27</v>
      </c>
      <c r="H79" s="24">
        <v>1</v>
      </c>
      <c r="I79" s="25">
        <f>(65754.79*1.8%)+(67994.68*1.5%)</f>
        <v>2203.5064199999997</v>
      </c>
    </row>
    <row r="80" spans="2:9" ht="30.75" customHeight="1" x14ac:dyDescent="0.3">
      <c r="B80" s="21">
        <v>13</v>
      </c>
      <c r="C80" s="38" t="s">
        <v>176</v>
      </c>
      <c r="D80" s="115" t="s">
        <v>26</v>
      </c>
      <c r="E80" s="116"/>
      <c r="F80" s="23" t="s">
        <v>29</v>
      </c>
      <c r="G80" s="24" t="s">
        <v>27</v>
      </c>
      <c r="H80" s="24">
        <v>1</v>
      </c>
      <c r="I80" s="25">
        <v>338.05</v>
      </c>
    </row>
    <row r="81" spans="2:9" ht="12.75" customHeight="1" x14ac:dyDescent="0.3">
      <c r="B81" s="120" t="s">
        <v>89</v>
      </c>
      <c r="C81" s="121"/>
      <c r="D81" s="121"/>
      <c r="E81" s="121"/>
      <c r="F81" s="121"/>
      <c r="G81" s="121"/>
      <c r="H81" s="122"/>
      <c r="I81" s="42">
        <f>SUM(I68:I80)</f>
        <v>64222.556420000001</v>
      </c>
    </row>
    <row r="82" spans="2:9" x14ac:dyDescent="0.3">
      <c r="B82" s="117" t="s">
        <v>90</v>
      </c>
      <c r="C82" s="118"/>
      <c r="D82" s="118"/>
      <c r="E82" s="118"/>
      <c r="F82" s="118"/>
      <c r="G82" s="118"/>
      <c r="H82" s="118"/>
      <c r="I82" s="119"/>
    </row>
    <row r="83" spans="2:9" ht="31.5" customHeight="1" x14ac:dyDescent="0.3">
      <c r="B83" s="21">
        <v>1</v>
      </c>
      <c r="C83" s="24" t="s">
        <v>177</v>
      </c>
      <c r="D83" s="115" t="s">
        <v>26</v>
      </c>
      <c r="E83" s="116"/>
      <c r="F83" s="40" t="s">
        <v>134</v>
      </c>
      <c r="G83" s="24" t="s">
        <v>93</v>
      </c>
      <c r="H83" s="24">
        <v>1</v>
      </c>
      <c r="I83" s="25">
        <v>3335</v>
      </c>
    </row>
    <row r="84" spans="2:9" ht="26.4" x14ac:dyDescent="0.3">
      <c r="B84" s="21">
        <v>2</v>
      </c>
      <c r="C84" s="24" t="s">
        <v>177</v>
      </c>
      <c r="D84" s="115" t="s">
        <v>26</v>
      </c>
      <c r="E84" s="116"/>
      <c r="F84" s="40" t="s">
        <v>135</v>
      </c>
      <c r="G84" s="24" t="s">
        <v>93</v>
      </c>
      <c r="H84" s="24">
        <v>1</v>
      </c>
      <c r="I84" s="25">
        <v>26250</v>
      </c>
    </row>
    <row r="85" spans="2:9" ht="26.4" x14ac:dyDescent="0.3">
      <c r="B85" s="21">
        <v>3</v>
      </c>
      <c r="C85" s="24" t="s">
        <v>177</v>
      </c>
      <c r="D85" s="115" t="s">
        <v>26</v>
      </c>
      <c r="E85" s="116"/>
      <c r="F85" s="40" t="s">
        <v>136</v>
      </c>
      <c r="G85" s="24" t="s">
        <v>93</v>
      </c>
      <c r="H85" s="24">
        <v>1</v>
      </c>
      <c r="I85" s="25">
        <v>1500</v>
      </c>
    </row>
    <row r="86" spans="2:9" ht="26.4" x14ac:dyDescent="0.3">
      <c r="B86" s="21">
        <v>4</v>
      </c>
      <c r="C86" s="24" t="s">
        <v>177</v>
      </c>
      <c r="D86" s="115" t="s">
        <v>26</v>
      </c>
      <c r="E86" s="116"/>
      <c r="F86" s="40" t="s">
        <v>137</v>
      </c>
      <c r="G86" s="24" t="s">
        <v>93</v>
      </c>
      <c r="H86" s="24">
        <v>1</v>
      </c>
      <c r="I86" s="25">
        <v>1500</v>
      </c>
    </row>
    <row r="87" spans="2:9" ht="26.4" x14ac:dyDescent="0.3">
      <c r="B87" s="21">
        <v>5</v>
      </c>
      <c r="C87" s="24" t="s">
        <v>177</v>
      </c>
      <c r="D87" s="115" t="s">
        <v>26</v>
      </c>
      <c r="E87" s="116"/>
      <c r="F87" s="39" t="s">
        <v>138</v>
      </c>
      <c r="G87" s="24" t="s">
        <v>93</v>
      </c>
      <c r="H87" s="24">
        <v>1</v>
      </c>
      <c r="I87" s="25">
        <v>1500</v>
      </c>
    </row>
    <row r="88" spans="2:9" ht="26.4" x14ac:dyDescent="0.3">
      <c r="B88" s="21">
        <v>6</v>
      </c>
      <c r="C88" s="24" t="s">
        <v>177</v>
      </c>
      <c r="D88" s="115" t="s">
        <v>26</v>
      </c>
      <c r="E88" s="116"/>
      <c r="F88" s="40" t="s">
        <v>139</v>
      </c>
      <c r="G88" s="24" t="s">
        <v>93</v>
      </c>
      <c r="H88" s="24">
        <v>1</v>
      </c>
      <c r="I88" s="25">
        <v>2500</v>
      </c>
    </row>
    <row r="89" spans="2:9" ht="26.4" x14ac:dyDescent="0.3">
      <c r="B89" s="21">
        <v>7</v>
      </c>
      <c r="C89" s="24" t="s">
        <v>177</v>
      </c>
      <c r="D89" s="115" t="s">
        <v>26</v>
      </c>
      <c r="E89" s="116"/>
      <c r="F89" s="40" t="s">
        <v>140</v>
      </c>
      <c r="G89" s="24" t="s">
        <v>93</v>
      </c>
      <c r="H89" s="24">
        <v>1</v>
      </c>
      <c r="I89" s="25">
        <v>1500</v>
      </c>
    </row>
    <row r="90" spans="2:9" ht="26.4" x14ac:dyDescent="0.3">
      <c r="B90" s="21">
        <v>8</v>
      </c>
      <c r="C90" s="24" t="s">
        <v>177</v>
      </c>
      <c r="D90" s="115" t="s">
        <v>26</v>
      </c>
      <c r="E90" s="116"/>
      <c r="F90" s="40" t="s">
        <v>141</v>
      </c>
      <c r="G90" s="24" t="s">
        <v>93</v>
      </c>
      <c r="H90" s="24">
        <v>1</v>
      </c>
      <c r="I90" s="25">
        <v>1500</v>
      </c>
    </row>
    <row r="91" spans="2:9" ht="12.75" customHeight="1" x14ac:dyDescent="0.3">
      <c r="B91" s="21">
        <v>9</v>
      </c>
      <c r="C91" s="24" t="s">
        <v>177</v>
      </c>
      <c r="D91" s="115" t="s">
        <v>26</v>
      </c>
      <c r="E91" s="116"/>
      <c r="F91" s="36" t="s">
        <v>61</v>
      </c>
      <c r="G91" s="24" t="s">
        <v>27</v>
      </c>
      <c r="H91" s="24">
        <v>1</v>
      </c>
      <c r="I91" s="25">
        <v>5000</v>
      </c>
    </row>
    <row r="92" spans="2:9" ht="40.5" customHeight="1" x14ac:dyDescent="0.3">
      <c r="B92" s="21">
        <v>10</v>
      </c>
      <c r="C92" s="24" t="s">
        <v>177</v>
      </c>
      <c r="D92" s="115" t="s">
        <v>26</v>
      </c>
      <c r="E92" s="116"/>
      <c r="F92" s="36" t="s">
        <v>167</v>
      </c>
      <c r="G92" s="24" t="s">
        <v>27</v>
      </c>
      <c r="H92" s="24">
        <v>1</v>
      </c>
      <c r="I92" s="25">
        <v>500</v>
      </c>
    </row>
    <row r="93" spans="2:9" ht="26.4" x14ac:dyDescent="0.3">
      <c r="B93" s="21">
        <v>11</v>
      </c>
      <c r="C93" s="24" t="s">
        <v>177</v>
      </c>
      <c r="D93" s="115" t="s">
        <v>26</v>
      </c>
      <c r="E93" s="116"/>
      <c r="F93" s="23" t="s">
        <v>28</v>
      </c>
      <c r="G93" s="24" t="s">
        <v>27</v>
      </c>
      <c r="H93" s="24">
        <v>1</v>
      </c>
      <c r="I93" s="25">
        <f>(66063.63*1.8%)+(67361.74*1.5%)</f>
        <v>2199.5714400000002</v>
      </c>
    </row>
    <row r="94" spans="2:9" ht="30.75" customHeight="1" x14ac:dyDescent="0.3">
      <c r="B94" s="21">
        <v>12</v>
      </c>
      <c r="C94" s="24" t="s">
        <v>177</v>
      </c>
      <c r="D94" s="115" t="s">
        <v>26</v>
      </c>
      <c r="E94" s="116"/>
      <c r="F94" s="23" t="s">
        <v>29</v>
      </c>
      <c r="G94" s="24" t="s">
        <v>27</v>
      </c>
      <c r="H94" s="24">
        <v>1</v>
      </c>
      <c r="I94" s="25">
        <v>338.05</v>
      </c>
    </row>
    <row r="95" spans="2:9" ht="12.75" customHeight="1" x14ac:dyDescent="0.3">
      <c r="B95" s="120" t="s">
        <v>91</v>
      </c>
      <c r="C95" s="121"/>
      <c r="D95" s="121"/>
      <c r="E95" s="121"/>
      <c r="F95" s="121"/>
      <c r="G95" s="121"/>
      <c r="H95" s="122"/>
      <c r="I95" s="42">
        <f>SUM(I83:I94)</f>
        <v>47622.621440000003</v>
      </c>
    </row>
    <row r="96" spans="2:9" ht="12.75" customHeight="1" x14ac:dyDescent="0.3">
      <c r="B96" s="117" t="s">
        <v>153</v>
      </c>
      <c r="C96" s="118"/>
      <c r="D96" s="118"/>
      <c r="E96" s="118"/>
      <c r="F96" s="118"/>
      <c r="G96" s="118"/>
      <c r="H96" s="118"/>
      <c r="I96" s="119"/>
    </row>
    <row r="97" spans="2:16" ht="23.25" customHeight="1" x14ac:dyDescent="0.3">
      <c r="B97" s="21">
        <v>1</v>
      </c>
      <c r="C97" s="22" t="s">
        <v>178</v>
      </c>
      <c r="D97" s="115" t="s">
        <v>26</v>
      </c>
      <c r="E97" s="116"/>
      <c r="F97" s="39" t="s">
        <v>157</v>
      </c>
      <c r="G97" s="24" t="s">
        <v>93</v>
      </c>
      <c r="H97" s="24">
        <v>1</v>
      </c>
      <c r="I97" s="25">
        <v>2550</v>
      </c>
      <c r="P97" s="47"/>
    </row>
    <row r="98" spans="2:16" x14ac:dyDescent="0.3">
      <c r="B98" s="21">
        <v>2</v>
      </c>
      <c r="C98" s="22" t="s">
        <v>178</v>
      </c>
      <c r="D98" s="115" t="s">
        <v>26</v>
      </c>
      <c r="E98" s="116"/>
      <c r="F98" s="40" t="s">
        <v>158</v>
      </c>
      <c r="G98" s="24" t="s">
        <v>93</v>
      </c>
      <c r="H98" s="24">
        <v>1</v>
      </c>
      <c r="I98" s="25">
        <v>1500</v>
      </c>
    </row>
    <row r="99" spans="2:16" ht="39.6" x14ac:dyDescent="0.3">
      <c r="B99" s="21">
        <v>3</v>
      </c>
      <c r="C99" s="22" t="s">
        <v>178</v>
      </c>
      <c r="D99" s="115" t="s">
        <v>26</v>
      </c>
      <c r="E99" s="116"/>
      <c r="F99" s="40" t="s">
        <v>159</v>
      </c>
      <c r="G99" s="24" t="s">
        <v>93</v>
      </c>
      <c r="H99" s="24">
        <v>1</v>
      </c>
      <c r="I99" s="25">
        <v>1000</v>
      </c>
    </row>
    <row r="100" spans="2:16" x14ac:dyDescent="0.3">
      <c r="B100" s="21">
        <v>4</v>
      </c>
      <c r="C100" s="22" t="s">
        <v>178</v>
      </c>
      <c r="D100" s="115" t="s">
        <v>26</v>
      </c>
      <c r="E100" s="116"/>
      <c r="F100" s="40" t="s">
        <v>160</v>
      </c>
      <c r="G100" s="24" t="s">
        <v>93</v>
      </c>
      <c r="H100" s="24">
        <v>1</v>
      </c>
      <c r="I100" s="25">
        <v>800</v>
      </c>
    </row>
    <row r="101" spans="2:16" x14ac:dyDescent="0.3">
      <c r="B101" s="21">
        <v>5</v>
      </c>
      <c r="C101" s="22" t="s">
        <v>178</v>
      </c>
      <c r="D101" s="115" t="s">
        <v>26</v>
      </c>
      <c r="E101" s="116"/>
      <c r="F101" s="39" t="s">
        <v>161</v>
      </c>
      <c r="G101" s="24" t="s">
        <v>93</v>
      </c>
      <c r="H101" s="24">
        <v>1</v>
      </c>
      <c r="I101" s="25">
        <v>2500</v>
      </c>
    </row>
    <row r="102" spans="2:16" ht="12.75" customHeight="1" x14ac:dyDescent="0.3">
      <c r="B102" s="21">
        <v>6</v>
      </c>
      <c r="C102" s="22" t="s">
        <v>178</v>
      </c>
      <c r="D102" s="115" t="s">
        <v>26</v>
      </c>
      <c r="E102" s="116"/>
      <c r="F102" s="36" t="s">
        <v>61</v>
      </c>
      <c r="G102" s="24" t="s">
        <v>27</v>
      </c>
      <c r="H102" s="24">
        <v>1</v>
      </c>
      <c r="I102" s="25">
        <v>5000</v>
      </c>
    </row>
    <row r="103" spans="2:16" ht="39" customHeight="1" x14ac:dyDescent="0.3">
      <c r="B103" s="21">
        <v>7</v>
      </c>
      <c r="C103" s="22" t="s">
        <v>178</v>
      </c>
      <c r="D103" s="115" t="s">
        <v>26</v>
      </c>
      <c r="E103" s="116"/>
      <c r="F103" s="36" t="s">
        <v>167</v>
      </c>
      <c r="G103" s="24" t="s">
        <v>27</v>
      </c>
      <c r="H103" s="24">
        <v>1</v>
      </c>
      <c r="I103" s="25">
        <v>500</v>
      </c>
    </row>
    <row r="104" spans="2:16" ht="26.4" x14ac:dyDescent="0.3">
      <c r="B104" s="21">
        <v>8</v>
      </c>
      <c r="C104" s="22" t="s">
        <v>178</v>
      </c>
      <c r="D104" s="115" t="s">
        <v>26</v>
      </c>
      <c r="E104" s="116"/>
      <c r="F104" s="23" t="s">
        <v>28</v>
      </c>
      <c r="G104" s="24" t="s">
        <v>27</v>
      </c>
      <c r="H104" s="24">
        <v>1</v>
      </c>
      <c r="I104" s="25">
        <f>(66272.28*1.8%)+(49887.58*1.5%)</f>
        <v>1941.2147400000003</v>
      </c>
    </row>
    <row r="105" spans="2:16" ht="30.75" customHeight="1" x14ac:dyDescent="0.3">
      <c r="B105" s="21">
        <v>9</v>
      </c>
      <c r="C105" s="22" t="s">
        <v>178</v>
      </c>
      <c r="D105" s="115" t="s">
        <v>26</v>
      </c>
      <c r="E105" s="116"/>
      <c r="F105" s="23" t="s">
        <v>29</v>
      </c>
      <c r="G105" s="24" t="s">
        <v>27</v>
      </c>
      <c r="H105" s="24">
        <v>1</v>
      </c>
      <c r="I105" s="25">
        <v>338.05</v>
      </c>
    </row>
    <row r="106" spans="2:16" ht="12.75" customHeight="1" x14ac:dyDescent="0.3">
      <c r="B106" s="120" t="s">
        <v>150</v>
      </c>
      <c r="C106" s="121"/>
      <c r="D106" s="121"/>
      <c r="E106" s="121"/>
      <c r="F106" s="121"/>
      <c r="G106" s="121"/>
      <c r="H106" s="122"/>
      <c r="I106" s="42">
        <f>SUM(I97:I105)</f>
        <v>16129.264739999999</v>
      </c>
    </row>
    <row r="107" spans="2:16" ht="12.75" customHeight="1" x14ac:dyDescent="0.3">
      <c r="B107" s="117" t="s">
        <v>154</v>
      </c>
      <c r="C107" s="118"/>
      <c r="D107" s="118"/>
      <c r="E107" s="118"/>
      <c r="F107" s="118"/>
      <c r="G107" s="118"/>
      <c r="H107" s="118"/>
      <c r="I107" s="119"/>
    </row>
    <row r="108" spans="2:16" ht="23.25" customHeight="1" x14ac:dyDescent="0.3">
      <c r="B108" s="21">
        <v>1</v>
      </c>
      <c r="C108" s="22" t="s">
        <v>179</v>
      </c>
      <c r="D108" s="115" t="s">
        <v>26</v>
      </c>
      <c r="E108" s="116"/>
      <c r="F108" s="39" t="s">
        <v>162</v>
      </c>
      <c r="G108" s="24" t="s">
        <v>93</v>
      </c>
      <c r="H108" s="24">
        <v>1</v>
      </c>
      <c r="I108" s="25">
        <v>3000</v>
      </c>
    </row>
    <row r="109" spans="2:16" ht="26.4" x14ac:dyDescent="0.3">
      <c r="B109" s="21">
        <v>2</v>
      </c>
      <c r="C109" s="22" t="s">
        <v>179</v>
      </c>
      <c r="D109" s="115" t="s">
        <v>26</v>
      </c>
      <c r="E109" s="116"/>
      <c r="F109" s="40" t="s">
        <v>163</v>
      </c>
      <c r="G109" s="24" t="s">
        <v>93</v>
      </c>
      <c r="H109" s="24">
        <v>1</v>
      </c>
      <c r="I109" s="25">
        <v>2149</v>
      </c>
    </row>
    <row r="110" spans="2:16" ht="39.6" x14ac:dyDescent="0.3">
      <c r="B110" s="21">
        <v>3</v>
      </c>
      <c r="C110" s="22" t="s">
        <v>179</v>
      </c>
      <c r="D110" s="115" t="s">
        <v>26</v>
      </c>
      <c r="E110" s="116"/>
      <c r="F110" s="40" t="s">
        <v>164</v>
      </c>
      <c r="G110" s="24" t="s">
        <v>93</v>
      </c>
      <c r="H110" s="24">
        <v>1</v>
      </c>
      <c r="I110" s="25">
        <v>2500</v>
      </c>
    </row>
    <row r="111" spans="2:16" ht="26.4" x14ac:dyDescent="0.3">
      <c r="B111" s="21">
        <v>4</v>
      </c>
      <c r="C111" s="22" t="s">
        <v>179</v>
      </c>
      <c r="D111" s="115" t="s">
        <v>26</v>
      </c>
      <c r="E111" s="116"/>
      <c r="F111" s="40" t="s">
        <v>180</v>
      </c>
      <c r="G111" s="24" t="s">
        <v>93</v>
      </c>
      <c r="H111" s="24">
        <v>1</v>
      </c>
      <c r="I111" s="25">
        <v>1000</v>
      </c>
    </row>
    <row r="112" spans="2:16" ht="12.75" customHeight="1" x14ac:dyDescent="0.3">
      <c r="B112" s="21">
        <v>5</v>
      </c>
      <c r="C112" s="22" t="s">
        <v>179</v>
      </c>
      <c r="D112" s="115" t="s">
        <v>26</v>
      </c>
      <c r="E112" s="116"/>
      <c r="F112" s="36" t="s">
        <v>61</v>
      </c>
      <c r="G112" s="24" t="s">
        <v>27</v>
      </c>
      <c r="H112" s="24">
        <v>1</v>
      </c>
      <c r="I112" s="25">
        <v>5000</v>
      </c>
    </row>
    <row r="113" spans="2:9" ht="41.25" customHeight="1" x14ac:dyDescent="0.3">
      <c r="B113" s="21">
        <v>6</v>
      </c>
      <c r="C113" s="22" t="s">
        <v>179</v>
      </c>
      <c r="D113" s="115" t="s">
        <v>26</v>
      </c>
      <c r="E113" s="116"/>
      <c r="F113" s="36" t="s">
        <v>167</v>
      </c>
      <c r="G113" s="24" t="s">
        <v>27</v>
      </c>
      <c r="H113" s="24">
        <v>1</v>
      </c>
      <c r="I113" s="25">
        <v>500</v>
      </c>
    </row>
    <row r="114" spans="2:9" ht="26.4" x14ac:dyDescent="0.3">
      <c r="B114" s="21">
        <v>7</v>
      </c>
      <c r="C114" s="22" t="s">
        <v>179</v>
      </c>
      <c r="D114" s="115" t="s">
        <v>26</v>
      </c>
      <c r="E114" s="116"/>
      <c r="F114" s="23" t="s">
        <v>28</v>
      </c>
      <c r="G114" s="24" t="s">
        <v>27</v>
      </c>
      <c r="H114" s="24">
        <v>1</v>
      </c>
      <c r="I114" s="25">
        <f>(66272.28*1.8%)+(67256.11*1.5%)</f>
        <v>2201.74269</v>
      </c>
    </row>
    <row r="115" spans="2:9" ht="30.75" customHeight="1" x14ac:dyDescent="0.3">
      <c r="B115" s="21">
        <v>8</v>
      </c>
      <c r="C115" s="22" t="s">
        <v>179</v>
      </c>
      <c r="D115" s="115" t="s">
        <v>26</v>
      </c>
      <c r="E115" s="116"/>
      <c r="F115" s="23" t="s">
        <v>29</v>
      </c>
      <c r="G115" s="24" t="s">
        <v>27</v>
      </c>
      <c r="H115" s="24">
        <v>1</v>
      </c>
      <c r="I115" s="25">
        <v>338.05</v>
      </c>
    </row>
    <row r="116" spans="2:9" ht="12.75" customHeight="1" x14ac:dyDescent="0.3">
      <c r="B116" s="120" t="s">
        <v>151</v>
      </c>
      <c r="C116" s="121"/>
      <c r="D116" s="121"/>
      <c r="E116" s="121"/>
      <c r="F116" s="121"/>
      <c r="G116" s="121"/>
      <c r="H116" s="122"/>
      <c r="I116" s="42">
        <f>SUM(I108:I115)</f>
        <v>16688.792689999998</v>
      </c>
    </row>
    <row r="117" spans="2:9" ht="12.75" customHeight="1" x14ac:dyDescent="0.3">
      <c r="B117" s="117" t="s">
        <v>155</v>
      </c>
      <c r="C117" s="118"/>
      <c r="D117" s="118"/>
      <c r="E117" s="118"/>
      <c r="F117" s="118"/>
      <c r="G117" s="118"/>
      <c r="H117" s="118"/>
      <c r="I117" s="119"/>
    </row>
    <row r="118" spans="2:9" ht="34.5" customHeight="1" x14ac:dyDescent="0.3">
      <c r="B118" s="21">
        <v>1</v>
      </c>
      <c r="C118" s="22" t="s">
        <v>181</v>
      </c>
      <c r="D118" s="115" t="s">
        <v>26</v>
      </c>
      <c r="E118" s="116"/>
      <c r="F118" s="40" t="s">
        <v>132</v>
      </c>
      <c r="G118" s="24" t="s">
        <v>93</v>
      </c>
      <c r="H118" s="24">
        <v>1</v>
      </c>
      <c r="I118" s="25">
        <v>13860</v>
      </c>
    </row>
    <row r="119" spans="2:9" ht="39.6" x14ac:dyDescent="0.3">
      <c r="B119" s="21">
        <v>2</v>
      </c>
      <c r="C119" s="22" t="s">
        <v>181</v>
      </c>
      <c r="D119" s="115" t="s">
        <v>26</v>
      </c>
      <c r="E119" s="116"/>
      <c r="F119" s="40" t="s">
        <v>165</v>
      </c>
      <c r="G119" s="24" t="s">
        <v>93</v>
      </c>
      <c r="H119" s="24">
        <v>1</v>
      </c>
      <c r="I119" s="25">
        <v>1200</v>
      </c>
    </row>
    <row r="120" spans="2:9" ht="26.4" x14ac:dyDescent="0.3">
      <c r="B120" s="21">
        <v>3</v>
      </c>
      <c r="C120" s="22" t="s">
        <v>181</v>
      </c>
      <c r="D120" s="115" t="s">
        <v>26</v>
      </c>
      <c r="E120" s="116"/>
      <c r="F120" s="40" t="s">
        <v>166</v>
      </c>
      <c r="G120" s="24" t="s">
        <v>93</v>
      </c>
      <c r="H120" s="24">
        <v>1</v>
      </c>
      <c r="I120" s="25">
        <v>1000</v>
      </c>
    </row>
    <row r="121" spans="2:9" ht="12.75" customHeight="1" x14ac:dyDescent="0.3">
      <c r="B121" s="21">
        <v>4</v>
      </c>
      <c r="C121" s="22" t="s">
        <v>181</v>
      </c>
      <c r="D121" s="115" t="s">
        <v>26</v>
      </c>
      <c r="E121" s="116"/>
      <c r="F121" s="36" t="s">
        <v>61</v>
      </c>
      <c r="G121" s="24" t="s">
        <v>27</v>
      </c>
      <c r="H121" s="24">
        <v>1</v>
      </c>
      <c r="I121" s="25">
        <v>5000</v>
      </c>
    </row>
    <row r="122" spans="2:9" ht="39.75" customHeight="1" x14ac:dyDescent="0.3">
      <c r="B122" s="21">
        <v>5</v>
      </c>
      <c r="C122" s="22" t="s">
        <v>181</v>
      </c>
      <c r="D122" s="115" t="s">
        <v>26</v>
      </c>
      <c r="E122" s="116"/>
      <c r="F122" s="36" t="s">
        <v>167</v>
      </c>
      <c r="G122" s="24" t="s">
        <v>27</v>
      </c>
      <c r="H122" s="24">
        <v>1</v>
      </c>
      <c r="I122" s="25">
        <v>500</v>
      </c>
    </row>
    <row r="123" spans="2:9" ht="26.4" x14ac:dyDescent="0.3">
      <c r="B123" s="21">
        <v>6</v>
      </c>
      <c r="C123" s="22" t="s">
        <v>181</v>
      </c>
      <c r="D123" s="115" t="s">
        <v>26</v>
      </c>
      <c r="E123" s="116"/>
      <c r="F123" s="23" t="s">
        <v>28</v>
      </c>
      <c r="G123" s="24" t="s">
        <v>27</v>
      </c>
      <c r="H123" s="24">
        <v>1</v>
      </c>
      <c r="I123" s="25">
        <f>(66272.28*1.8%)+(76748.43*1.5%)</f>
        <v>2344.1274899999999</v>
      </c>
    </row>
    <row r="124" spans="2:9" ht="30.75" customHeight="1" x14ac:dyDescent="0.3">
      <c r="B124" s="21">
        <v>7</v>
      </c>
      <c r="C124" s="22" t="s">
        <v>181</v>
      </c>
      <c r="D124" s="115" t="s">
        <v>26</v>
      </c>
      <c r="E124" s="116"/>
      <c r="F124" s="23" t="s">
        <v>29</v>
      </c>
      <c r="G124" s="24" t="s">
        <v>27</v>
      </c>
      <c r="H124" s="24">
        <v>1</v>
      </c>
      <c r="I124" s="25">
        <v>338.05</v>
      </c>
    </row>
    <row r="125" spans="2:9" ht="12.75" customHeight="1" x14ac:dyDescent="0.3">
      <c r="B125" s="120" t="s">
        <v>152</v>
      </c>
      <c r="C125" s="121"/>
      <c r="D125" s="121"/>
      <c r="E125" s="121"/>
      <c r="F125" s="121"/>
      <c r="G125" s="121"/>
      <c r="H125" s="122"/>
      <c r="I125" s="42">
        <f>SUM(I118:I124)</f>
        <v>24242.177489999998</v>
      </c>
    </row>
    <row r="126" spans="2:9" x14ac:dyDescent="0.3">
      <c r="B126" s="117" t="s">
        <v>156</v>
      </c>
      <c r="C126" s="118"/>
      <c r="D126" s="118"/>
      <c r="E126" s="118"/>
      <c r="F126" s="118"/>
      <c r="G126" s="118"/>
      <c r="H126" s="118"/>
      <c r="I126" s="119"/>
    </row>
    <row r="127" spans="2:9" ht="34.5" customHeight="1" x14ac:dyDescent="0.3">
      <c r="B127" s="21">
        <v>1</v>
      </c>
      <c r="C127" s="22" t="s">
        <v>183</v>
      </c>
      <c r="D127" s="115" t="s">
        <v>26</v>
      </c>
      <c r="E127" s="116"/>
      <c r="F127" s="40" t="s">
        <v>189</v>
      </c>
      <c r="G127" s="24" t="s">
        <v>93</v>
      </c>
      <c r="H127" s="24">
        <v>1</v>
      </c>
      <c r="I127" s="25">
        <v>8775</v>
      </c>
    </row>
    <row r="128" spans="2:9" ht="26.4" x14ac:dyDescent="0.3">
      <c r="B128" s="21">
        <v>2</v>
      </c>
      <c r="C128" s="22" t="s">
        <v>183</v>
      </c>
      <c r="D128" s="115" t="s">
        <v>26</v>
      </c>
      <c r="E128" s="116"/>
      <c r="F128" s="40" t="s">
        <v>190</v>
      </c>
      <c r="G128" s="24" t="s">
        <v>93</v>
      </c>
      <c r="H128" s="24">
        <v>1</v>
      </c>
      <c r="I128" s="25">
        <v>1300</v>
      </c>
    </row>
    <row r="129" spans="2:9" ht="26.4" x14ac:dyDescent="0.3">
      <c r="B129" s="21">
        <v>3</v>
      </c>
      <c r="C129" s="22" t="s">
        <v>183</v>
      </c>
      <c r="D129" s="115" t="s">
        <v>26</v>
      </c>
      <c r="E129" s="116"/>
      <c r="F129" s="40" t="s">
        <v>191</v>
      </c>
      <c r="G129" s="24" t="s">
        <v>93</v>
      </c>
      <c r="H129" s="24">
        <v>1</v>
      </c>
      <c r="I129" s="25">
        <v>1000</v>
      </c>
    </row>
    <row r="130" spans="2:9" ht="26.4" x14ac:dyDescent="0.3">
      <c r="B130" s="21">
        <v>4</v>
      </c>
      <c r="C130" s="22" t="s">
        <v>183</v>
      </c>
      <c r="D130" s="115" t="s">
        <v>26</v>
      </c>
      <c r="E130" s="116"/>
      <c r="F130" s="40" t="s">
        <v>193</v>
      </c>
      <c r="G130" s="24" t="s">
        <v>93</v>
      </c>
      <c r="H130" s="24">
        <v>1</v>
      </c>
      <c r="I130" s="25">
        <v>1000</v>
      </c>
    </row>
    <row r="131" spans="2:9" x14ac:dyDescent="0.3">
      <c r="B131" s="21">
        <v>5</v>
      </c>
      <c r="C131" s="22" t="s">
        <v>183</v>
      </c>
      <c r="D131" s="115" t="s">
        <v>26</v>
      </c>
      <c r="E131" s="116"/>
      <c r="F131" s="40" t="s">
        <v>194</v>
      </c>
      <c r="G131" s="24" t="s">
        <v>93</v>
      </c>
      <c r="H131" s="24">
        <v>1</v>
      </c>
      <c r="I131" s="25">
        <v>1000</v>
      </c>
    </row>
    <row r="132" spans="2:9" ht="26.4" x14ac:dyDescent="0.3">
      <c r="B132" s="21">
        <v>6</v>
      </c>
      <c r="C132" s="22" t="s">
        <v>183</v>
      </c>
      <c r="D132" s="115" t="s">
        <v>26</v>
      </c>
      <c r="E132" s="116"/>
      <c r="F132" s="40" t="s">
        <v>195</v>
      </c>
      <c r="G132" s="24" t="s">
        <v>93</v>
      </c>
      <c r="H132" s="24">
        <v>1</v>
      </c>
      <c r="I132" s="25">
        <v>1000</v>
      </c>
    </row>
    <row r="133" spans="2:9" ht="26.4" x14ac:dyDescent="0.3">
      <c r="B133" s="21">
        <v>7</v>
      </c>
      <c r="C133" s="22" t="s">
        <v>183</v>
      </c>
      <c r="D133" s="115" t="s">
        <v>26</v>
      </c>
      <c r="E133" s="116"/>
      <c r="F133" s="40" t="s">
        <v>195</v>
      </c>
      <c r="G133" s="24" t="s">
        <v>93</v>
      </c>
      <c r="H133" s="24">
        <v>1</v>
      </c>
      <c r="I133" s="25">
        <v>1000</v>
      </c>
    </row>
    <row r="134" spans="2:9" ht="26.4" x14ac:dyDescent="0.3">
      <c r="B134" s="21">
        <v>8</v>
      </c>
      <c r="C134" s="22" t="s">
        <v>183</v>
      </c>
      <c r="D134" s="115" t="s">
        <v>26</v>
      </c>
      <c r="E134" s="116"/>
      <c r="F134" s="40" t="s">
        <v>196</v>
      </c>
      <c r="G134" s="24" t="s">
        <v>93</v>
      </c>
      <c r="H134" s="24">
        <v>1</v>
      </c>
      <c r="I134" s="25">
        <v>1000</v>
      </c>
    </row>
    <row r="135" spans="2:9" ht="26.4" x14ac:dyDescent="0.3">
      <c r="B135" s="21">
        <v>9</v>
      </c>
      <c r="C135" s="22" t="s">
        <v>183</v>
      </c>
      <c r="D135" s="115" t="s">
        <v>26</v>
      </c>
      <c r="E135" s="116"/>
      <c r="F135" s="40" t="s">
        <v>197</v>
      </c>
      <c r="G135" s="24" t="s">
        <v>93</v>
      </c>
      <c r="H135" s="24">
        <v>1</v>
      </c>
      <c r="I135" s="25">
        <v>1000</v>
      </c>
    </row>
    <row r="136" spans="2:9" ht="26.4" x14ac:dyDescent="0.3">
      <c r="B136" s="21">
        <v>10</v>
      </c>
      <c r="C136" s="22" t="s">
        <v>183</v>
      </c>
      <c r="D136" s="115" t="s">
        <v>26</v>
      </c>
      <c r="E136" s="116"/>
      <c r="F136" s="40" t="s">
        <v>198</v>
      </c>
      <c r="G136" s="24" t="s">
        <v>93</v>
      </c>
      <c r="H136" s="24">
        <v>1</v>
      </c>
      <c r="I136" s="25">
        <v>1000</v>
      </c>
    </row>
    <row r="137" spans="2:9" ht="26.4" x14ac:dyDescent="0.3">
      <c r="B137" s="21">
        <v>11</v>
      </c>
      <c r="C137" s="22" t="s">
        <v>183</v>
      </c>
      <c r="D137" s="115" t="s">
        <v>26</v>
      </c>
      <c r="E137" s="116"/>
      <c r="F137" s="40" t="s">
        <v>199</v>
      </c>
      <c r="G137" s="24" t="s">
        <v>93</v>
      </c>
      <c r="H137" s="24">
        <v>1</v>
      </c>
      <c r="I137" s="25">
        <v>1000</v>
      </c>
    </row>
    <row r="138" spans="2:9" x14ac:dyDescent="0.3">
      <c r="B138" s="21">
        <v>12</v>
      </c>
      <c r="C138" s="22" t="s">
        <v>183</v>
      </c>
      <c r="D138" s="115" t="s">
        <v>26</v>
      </c>
      <c r="E138" s="116"/>
      <c r="F138" s="40" t="s">
        <v>200</v>
      </c>
      <c r="G138" s="24" t="s">
        <v>93</v>
      </c>
      <c r="H138" s="24">
        <v>1</v>
      </c>
      <c r="I138" s="25">
        <v>500</v>
      </c>
    </row>
    <row r="139" spans="2:9" ht="12.75" customHeight="1" x14ac:dyDescent="0.3">
      <c r="B139" s="21">
        <v>13</v>
      </c>
      <c r="C139" s="22" t="s">
        <v>183</v>
      </c>
      <c r="D139" s="115" t="s">
        <v>26</v>
      </c>
      <c r="E139" s="116"/>
      <c r="F139" s="36" t="s">
        <v>61</v>
      </c>
      <c r="G139" s="24" t="s">
        <v>27</v>
      </c>
      <c r="H139" s="24">
        <v>1</v>
      </c>
      <c r="I139" s="25">
        <v>5000</v>
      </c>
    </row>
    <row r="140" spans="2:9" ht="12.75" customHeight="1" x14ac:dyDescent="0.3">
      <c r="B140" s="21">
        <v>14</v>
      </c>
      <c r="C140" s="22" t="s">
        <v>183</v>
      </c>
      <c r="D140" s="115" t="s">
        <v>26</v>
      </c>
      <c r="E140" s="116"/>
      <c r="F140" s="36" t="s">
        <v>219</v>
      </c>
      <c r="G140" s="24" t="s">
        <v>93</v>
      </c>
      <c r="H140" s="24">
        <v>1</v>
      </c>
      <c r="I140" s="25">
        <v>4500</v>
      </c>
    </row>
    <row r="141" spans="2:9" ht="39.75" customHeight="1" x14ac:dyDescent="0.3">
      <c r="B141" s="21">
        <v>15</v>
      </c>
      <c r="C141" s="22" t="s">
        <v>183</v>
      </c>
      <c r="D141" s="115" t="s">
        <v>26</v>
      </c>
      <c r="E141" s="116"/>
      <c r="F141" s="36" t="s">
        <v>167</v>
      </c>
      <c r="G141" s="24" t="s">
        <v>27</v>
      </c>
      <c r="H141" s="24">
        <v>1</v>
      </c>
      <c r="I141" s="25">
        <v>500</v>
      </c>
    </row>
    <row r="142" spans="2:9" ht="26.4" x14ac:dyDescent="0.3">
      <c r="B142" s="21">
        <v>16</v>
      </c>
      <c r="C142" s="22" t="s">
        <v>183</v>
      </c>
      <c r="D142" s="115" t="s">
        <v>26</v>
      </c>
      <c r="E142" s="116"/>
      <c r="F142" s="23" t="s">
        <v>28</v>
      </c>
      <c r="G142" s="24" t="s">
        <v>27</v>
      </c>
      <c r="H142" s="24">
        <v>1</v>
      </c>
      <c r="I142" s="25">
        <f>(66272.28*1.8%)+(62656.05*1.5%)</f>
        <v>2132.74179</v>
      </c>
    </row>
    <row r="143" spans="2:9" x14ac:dyDescent="0.3">
      <c r="B143" s="21">
        <v>17</v>
      </c>
      <c r="C143" s="22" t="s">
        <v>183</v>
      </c>
      <c r="D143" s="115" t="s">
        <v>26</v>
      </c>
      <c r="E143" s="116"/>
      <c r="F143" s="23" t="s">
        <v>192</v>
      </c>
      <c r="G143" s="24" t="s">
        <v>27</v>
      </c>
      <c r="H143" s="24">
        <v>1</v>
      </c>
      <c r="I143" s="25">
        <v>27800</v>
      </c>
    </row>
    <row r="144" spans="2:9" ht="30.75" customHeight="1" x14ac:dyDescent="0.3">
      <c r="B144" s="21">
        <v>18</v>
      </c>
      <c r="C144" s="22" t="s">
        <v>183</v>
      </c>
      <c r="D144" s="115" t="s">
        <v>26</v>
      </c>
      <c r="E144" s="116"/>
      <c r="F144" s="23" t="s">
        <v>29</v>
      </c>
      <c r="G144" s="24" t="s">
        <v>27</v>
      </c>
      <c r="H144" s="24">
        <v>1</v>
      </c>
      <c r="I144" s="25">
        <v>338.05</v>
      </c>
    </row>
    <row r="145" spans="2:9" ht="12.75" customHeight="1" x14ac:dyDescent="0.3">
      <c r="B145" s="120" t="s">
        <v>182</v>
      </c>
      <c r="C145" s="121"/>
      <c r="D145" s="121"/>
      <c r="E145" s="121"/>
      <c r="F145" s="121"/>
      <c r="G145" s="121"/>
      <c r="H145" s="122"/>
      <c r="I145" s="42">
        <f>SUM(I127:I144)</f>
        <v>59845.791790000003</v>
      </c>
    </row>
    <row r="146" spans="2:9" x14ac:dyDescent="0.3">
      <c r="B146" s="117" t="s">
        <v>185</v>
      </c>
      <c r="C146" s="118"/>
      <c r="D146" s="118"/>
      <c r="E146" s="118"/>
      <c r="F146" s="118"/>
      <c r="G146" s="118"/>
      <c r="H146" s="118"/>
      <c r="I146" s="119"/>
    </row>
    <row r="147" spans="2:9" ht="34.5" customHeight="1" x14ac:dyDescent="0.3">
      <c r="B147" s="21">
        <v>1</v>
      </c>
      <c r="C147" s="22" t="s">
        <v>201</v>
      </c>
      <c r="D147" s="115" t="s">
        <v>26</v>
      </c>
      <c r="E147" s="116"/>
      <c r="F147" s="40" t="s">
        <v>202</v>
      </c>
      <c r="G147" s="24" t="s">
        <v>93</v>
      </c>
      <c r="H147" s="24">
        <v>1</v>
      </c>
      <c r="I147" s="25">
        <v>2000</v>
      </c>
    </row>
    <row r="148" spans="2:9" ht="26.4" x14ac:dyDescent="0.3">
      <c r="B148" s="21">
        <v>2</v>
      </c>
      <c r="C148" s="22" t="s">
        <v>201</v>
      </c>
      <c r="D148" s="115" t="s">
        <v>26</v>
      </c>
      <c r="E148" s="116"/>
      <c r="F148" s="40" t="s">
        <v>203</v>
      </c>
      <c r="G148" s="24" t="s">
        <v>93</v>
      </c>
      <c r="H148" s="24">
        <v>1</v>
      </c>
      <c r="I148" s="25">
        <v>1820</v>
      </c>
    </row>
    <row r="149" spans="2:9" ht="26.4" x14ac:dyDescent="0.3">
      <c r="B149" s="21">
        <v>3</v>
      </c>
      <c r="C149" s="22" t="s">
        <v>201</v>
      </c>
      <c r="D149" s="115" t="s">
        <v>26</v>
      </c>
      <c r="E149" s="116"/>
      <c r="F149" s="40" t="s">
        <v>204</v>
      </c>
      <c r="G149" s="24" t="s">
        <v>93</v>
      </c>
      <c r="H149" s="24">
        <v>1</v>
      </c>
      <c r="I149" s="25">
        <v>1000</v>
      </c>
    </row>
    <row r="150" spans="2:9" ht="12.75" customHeight="1" x14ac:dyDescent="0.3">
      <c r="B150" s="21">
        <v>4</v>
      </c>
      <c r="C150" s="22" t="s">
        <v>201</v>
      </c>
      <c r="D150" s="115" t="s">
        <v>26</v>
      </c>
      <c r="E150" s="116"/>
      <c r="F150" s="36" t="s">
        <v>61</v>
      </c>
      <c r="G150" s="24" t="s">
        <v>27</v>
      </c>
      <c r="H150" s="24">
        <v>1</v>
      </c>
      <c r="I150" s="25">
        <v>5000</v>
      </c>
    </row>
    <row r="151" spans="2:9" ht="39.75" customHeight="1" x14ac:dyDescent="0.3">
      <c r="B151" s="21">
        <v>5</v>
      </c>
      <c r="C151" s="22" t="s">
        <v>201</v>
      </c>
      <c r="D151" s="115" t="s">
        <v>26</v>
      </c>
      <c r="E151" s="116"/>
      <c r="F151" s="36" t="s">
        <v>167</v>
      </c>
      <c r="G151" s="24" t="s">
        <v>27</v>
      </c>
      <c r="H151" s="24">
        <v>1</v>
      </c>
      <c r="I151" s="25">
        <v>500</v>
      </c>
    </row>
    <row r="152" spans="2:9" ht="26.4" x14ac:dyDescent="0.3">
      <c r="B152" s="21">
        <v>6</v>
      </c>
      <c r="C152" s="22" t="s">
        <v>201</v>
      </c>
      <c r="D152" s="115" t="s">
        <v>26</v>
      </c>
      <c r="E152" s="116"/>
      <c r="F152" s="23" t="s">
        <v>28</v>
      </c>
      <c r="G152" s="24" t="s">
        <v>27</v>
      </c>
      <c r="H152" s="24">
        <v>1</v>
      </c>
      <c r="I152" s="25">
        <f>(66272.28*1.8%)+(66086.39*1.5%)</f>
        <v>2184.1968900000002</v>
      </c>
    </row>
    <row r="153" spans="2:9" ht="26.4" x14ac:dyDescent="0.3">
      <c r="B153" s="21">
        <v>7</v>
      </c>
      <c r="C153" s="22" t="s">
        <v>201</v>
      </c>
      <c r="D153" s="115" t="s">
        <v>26</v>
      </c>
      <c r="E153" s="116"/>
      <c r="F153" s="23" t="s">
        <v>206</v>
      </c>
      <c r="G153" s="24" t="s">
        <v>93</v>
      </c>
      <c r="H153" s="24">
        <v>1</v>
      </c>
      <c r="I153" s="25">
        <v>1000</v>
      </c>
    </row>
    <row r="154" spans="2:9" ht="26.4" x14ac:dyDescent="0.3">
      <c r="B154" s="21">
        <v>8</v>
      </c>
      <c r="C154" s="22" t="s">
        <v>201</v>
      </c>
      <c r="D154" s="115" t="s">
        <v>26</v>
      </c>
      <c r="E154" s="116"/>
      <c r="F154" s="23" t="s">
        <v>205</v>
      </c>
      <c r="G154" s="24" t="s">
        <v>27</v>
      </c>
      <c r="H154" s="24">
        <v>1</v>
      </c>
      <c r="I154" s="25">
        <v>1000</v>
      </c>
    </row>
    <row r="155" spans="2:9" ht="30.75" customHeight="1" x14ac:dyDescent="0.3">
      <c r="B155" s="21">
        <v>9</v>
      </c>
      <c r="C155" s="22" t="s">
        <v>201</v>
      </c>
      <c r="D155" s="115" t="s">
        <v>26</v>
      </c>
      <c r="E155" s="116"/>
      <c r="F155" s="23" t="s">
        <v>29</v>
      </c>
      <c r="G155" s="24" t="s">
        <v>27</v>
      </c>
      <c r="H155" s="24">
        <v>1</v>
      </c>
      <c r="I155" s="25">
        <v>338.05</v>
      </c>
    </row>
    <row r="156" spans="2:9" ht="12.75" customHeight="1" x14ac:dyDescent="0.3">
      <c r="B156" s="120" t="s">
        <v>186</v>
      </c>
      <c r="C156" s="121"/>
      <c r="D156" s="121"/>
      <c r="E156" s="121"/>
      <c r="F156" s="121"/>
      <c r="G156" s="121"/>
      <c r="H156" s="122"/>
      <c r="I156" s="42">
        <f>SUM(I147:I155)</f>
        <v>14842.246889999999</v>
      </c>
    </row>
    <row r="157" spans="2:9" x14ac:dyDescent="0.3">
      <c r="B157" s="117" t="s">
        <v>187</v>
      </c>
      <c r="C157" s="118"/>
      <c r="D157" s="118"/>
      <c r="E157" s="118"/>
      <c r="F157" s="118"/>
      <c r="G157" s="118"/>
      <c r="H157" s="118"/>
      <c r="I157" s="119"/>
    </row>
    <row r="158" spans="2:9" ht="22.5" customHeight="1" x14ac:dyDescent="0.3">
      <c r="B158" s="21">
        <v>1</v>
      </c>
      <c r="C158" s="22" t="s">
        <v>207</v>
      </c>
      <c r="D158" s="115" t="s">
        <v>26</v>
      </c>
      <c r="E158" s="116"/>
      <c r="F158" s="40" t="s">
        <v>208</v>
      </c>
      <c r="G158" s="24" t="s">
        <v>93</v>
      </c>
      <c r="H158" s="24">
        <v>1</v>
      </c>
      <c r="I158" s="25">
        <v>1000</v>
      </c>
    </row>
    <row r="159" spans="2:9" ht="44.25" customHeight="1" x14ac:dyDescent="0.3">
      <c r="B159" s="21">
        <v>2</v>
      </c>
      <c r="C159" s="22" t="s">
        <v>207</v>
      </c>
      <c r="D159" s="115" t="s">
        <v>26</v>
      </c>
      <c r="E159" s="116"/>
      <c r="F159" s="40" t="s">
        <v>212</v>
      </c>
      <c r="G159" s="24" t="s">
        <v>93</v>
      </c>
      <c r="H159" s="24">
        <v>1</v>
      </c>
      <c r="I159" s="25">
        <v>1960</v>
      </c>
    </row>
    <row r="160" spans="2:9" ht="21.75" customHeight="1" x14ac:dyDescent="0.3">
      <c r="B160" s="21">
        <v>3</v>
      </c>
      <c r="C160" s="22" t="s">
        <v>207</v>
      </c>
      <c r="D160" s="115" t="s">
        <v>26</v>
      </c>
      <c r="E160" s="116"/>
      <c r="F160" s="40" t="s">
        <v>213</v>
      </c>
      <c r="G160" s="24" t="s">
        <v>93</v>
      </c>
      <c r="H160" s="24">
        <v>1</v>
      </c>
      <c r="I160" s="25">
        <v>1000</v>
      </c>
    </row>
    <row r="161" spans="2:9" ht="34.5" customHeight="1" x14ac:dyDescent="0.3">
      <c r="B161" s="21">
        <v>4</v>
      </c>
      <c r="C161" s="22" t="s">
        <v>207</v>
      </c>
      <c r="D161" s="115" t="s">
        <v>26</v>
      </c>
      <c r="E161" s="116"/>
      <c r="F161" s="40" t="s">
        <v>215</v>
      </c>
      <c r="G161" s="24" t="s">
        <v>93</v>
      </c>
      <c r="H161" s="24">
        <v>1</v>
      </c>
      <c r="I161" s="25">
        <v>12000</v>
      </c>
    </row>
    <row r="162" spans="2:9" ht="16.5" customHeight="1" x14ac:dyDescent="0.3">
      <c r="B162" s="21">
        <v>5</v>
      </c>
      <c r="C162" s="22" t="s">
        <v>207</v>
      </c>
      <c r="D162" s="115" t="s">
        <v>26</v>
      </c>
      <c r="E162" s="116"/>
      <c r="F162" s="40" t="s">
        <v>214</v>
      </c>
      <c r="G162" s="24" t="s">
        <v>93</v>
      </c>
      <c r="H162" s="24">
        <v>1</v>
      </c>
      <c r="I162" s="25">
        <v>1000</v>
      </c>
    </row>
    <row r="163" spans="2:9" ht="16.5" customHeight="1" x14ac:dyDescent="0.3">
      <c r="B163" s="21">
        <v>6</v>
      </c>
      <c r="C163" s="22" t="s">
        <v>207</v>
      </c>
      <c r="D163" s="115" t="s">
        <v>26</v>
      </c>
      <c r="E163" s="116"/>
      <c r="F163" s="40" t="s">
        <v>216</v>
      </c>
      <c r="G163" s="24" t="s">
        <v>93</v>
      </c>
      <c r="H163" s="24">
        <v>1</v>
      </c>
      <c r="I163" s="25">
        <v>3000</v>
      </c>
    </row>
    <row r="164" spans="2:9" ht="16.5" customHeight="1" x14ac:dyDescent="0.3">
      <c r="B164" s="21">
        <v>7</v>
      </c>
      <c r="C164" s="22" t="s">
        <v>207</v>
      </c>
      <c r="D164" s="115" t="s">
        <v>26</v>
      </c>
      <c r="E164" s="116"/>
      <c r="F164" s="40" t="s">
        <v>217</v>
      </c>
      <c r="G164" s="24" t="s">
        <v>93</v>
      </c>
      <c r="H164" s="24">
        <v>1</v>
      </c>
      <c r="I164" s="25">
        <v>19800</v>
      </c>
    </row>
    <row r="165" spans="2:9" x14ac:dyDescent="0.3">
      <c r="B165" s="21">
        <v>8</v>
      </c>
      <c r="C165" s="22" t="s">
        <v>207</v>
      </c>
      <c r="D165" s="115" t="s">
        <v>26</v>
      </c>
      <c r="E165" s="116"/>
      <c r="F165" s="40" t="s">
        <v>209</v>
      </c>
      <c r="G165" s="24" t="s">
        <v>93</v>
      </c>
      <c r="H165" s="24">
        <v>1</v>
      </c>
      <c r="I165" s="25">
        <v>1000</v>
      </c>
    </row>
    <row r="166" spans="2:9" ht="26.4" x14ac:dyDescent="0.3">
      <c r="B166" s="21">
        <v>9</v>
      </c>
      <c r="C166" s="22" t="s">
        <v>207</v>
      </c>
      <c r="D166" s="115" t="s">
        <v>26</v>
      </c>
      <c r="E166" s="116"/>
      <c r="F166" s="40" t="s">
        <v>210</v>
      </c>
      <c r="G166" s="24" t="s">
        <v>93</v>
      </c>
      <c r="H166" s="24">
        <v>1</v>
      </c>
      <c r="I166" s="25">
        <v>1000</v>
      </c>
    </row>
    <row r="167" spans="2:9" ht="12.75" customHeight="1" x14ac:dyDescent="0.3">
      <c r="B167" s="21">
        <v>10</v>
      </c>
      <c r="C167" s="22" t="s">
        <v>207</v>
      </c>
      <c r="D167" s="115" t="s">
        <v>26</v>
      </c>
      <c r="E167" s="116"/>
      <c r="F167" s="36" t="s">
        <v>61</v>
      </c>
      <c r="G167" s="24" t="s">
        <v>27</v>
      </c>
      <c r="H167" s="24">
        <v>1</v>
      </c>
      <c r="I167" s="25">
        <v>5000</v>
      </c>
    </row>
    <row r="168" spans="2:9" ht="39.75" customHeight="1" x14ac:dyDescent="0.3">
      <c r="B168" s="21">
        <v>11</v>
      </c>
      <c r="C168" s="22" t="s">
        <v>207</v>
      </c>
      <c r="D168" s="115" t="s">
        <v>26</v>
      </c>
      <c r="E168" s="116"/>
      <c r="F168" s="36" t="s">
        <v>167</v>
      </c>
      <c r="G168" s="24" t="s">
        <v>27</v>
      </c>
      <c r="H168" s="24">
        <v>1</v>
      </c>
      <c r="I168" s="25">
        <v>500</v>
      </c>
    </row>
    <row r="169" spans="2:9" ht="26.4" x14ac:dyDescent="0.3">
      <c r="B169" s="21">
        <v>12</v>
      </c>
      <c r="C169" s="22" t="s">
        <v>207</v>
      </c>
      <c r="D169" s="115" t="s">
        <v>26</v>
      </c>
      <c r="E169" s="116"/>
      <c r="F169" s="23" t="s">
        <v>28</v>
      </c>
      <c r="G169" s="24" t="s">
        <v>27</v>
      </c>
      <c r="H169" s="24">
        <v>1</v>
      </c>
      <c r="I169" s="25">
        <f>(66723.41*1.8%)+(65116.16*1.5%)</f>
        <v>2177.7637800000002</v>
      </c>
    </row>
    <row r="170" spans="2:9" ht="26.4" x14ac:dyDescent="0.3">
      <c r="B170" s="21">
        <v>13</v>
      </c>
      <c r="C170" s="22" t="s">
        <v>207</v>
      </c>
      <c r="D170" s="115" t="s">
        <v>26</v>
      </c>
      <c r="E170" s="116"/>
      <c r="F170" s="23" t="s">
        <v>211</v>
      </c>
      <c r="G170" s="24" t="s">
        <v>27</v>
      </c>
      <c r="H170" s="24">
        <v>1</v>
      </c>
      <c r="I170" s="25">
        <v>2250</v>
      </c>
    </row>
    <row r="171" spans="2:9" ht="30.75" customHeight="1" x14ac:dyDescent="0.3">
      <c r="B171" s="21">
        <v>14</v>
      </c>
      <c r="C171" s="22" t="s">
        <v>207</v>
      </c>
      <c r="D171" s="115" t="s">
        <v>26</v>
      </c>
      <c r="E171" s="116"/>
      <c r="F171" s="23" t="s">
        <v>29</v>
      </c>
      <c r="G171" s="24" t="s">
        <v>27</v>
      </c>
      <c r="H171" s="24">
        <v>1</v>
      </c>
      <c r="I171" s="25">
        <v>338.05</v>
      </c>
    </row>
    <row r="172" spans="2:9" ht="12.75" customHeight="1" x14ac:dyDescent="0.3">
      <c r="B172" s="120" t="s">
        <v>188</v>
      </c>
      <c r="C172" s="121"/>
      <c r="D172" s="121"/>
      <c r="E172" s="121"/>
      <c r="F172" s="121"/>
      <c r="G172" s="121"/>
      <c r="H172" s="122"/>
      <c r="I172" s="42">
        <f>SUM(I158:I171)</f>
        <v>52025.813780000004</v>
      </c>
    </row>
    <row r="173" spans="2:9" ht="18" customHeight="1" x14ac:dyDescent="0.3">
      <c r="B173" s="128" t="s">
        <v>184</v>
      </c>
      <c r="C173" s="129"/>
      <c r="D173" s="129"/>
      <c r="E173" s="129"/>
      <c r="F173" s="129"/>
      <c r="G173" s="129"/>
      <c r="H173" s="130"/>
      <c r="I173" s="46">
        <f>I19+I32+I46+I66+I81+I95+I106+I116+I125+I145+I156+I172</f>
        <v>417524.31997000001</v>
      </c>
    </row>
  </sheetData>
  <mergeCells count="171">
    <mergeCell ref="D171:E171"/>
    <mergeCell ref="B172:H172"/>
    <mergeCell ref="B173:H173"/>
    <mergeCell ref="D130:E130"/>
    <mergeCell ref="D131:E131"/>
    <mergeCell ref="D132:E132"/>
    <mergeCell ref="D133:E133"/>
    <mergeCell ref="D134:E134"/>
    <mergeCell ref="D135:E135"/>
    <mergeCell ref="D136:E136"/>
    <mergeCell ref="D137:E137"/>
    <mergeCell ref="D138:E138"/>
    <mergeCell ref="D152:E152"/>
    <mergeCell ref="D159:E159"/>
    <mergeCell ref="D160:E160"/>
    <mergeCell ref="D161:E161"/>
    <mergeCell ref="D162:E162"/>
    <mergeCell ref="D163:E163"/>
    <mergeCell ref="D164:E164"/>
    <mergeCell ref="B156:H156"/>
    <mergeCell ref="B157:I157"/>
    <mergeCell ref="D158:E158"/>
    <mergeCell ref="D165:E165"/>
    <mergeCell ref="D166:E166"/>
    <mergeCell ref="D167:E167"/>
    <mergeCell ref="D168:E168"/>
    <mergeCell ref="D169:E169"/>
    <mergeCell ref="D170:E170"/>
    <mergeCell ref="B146:I146"/>
    <mergeCell ref="D147:E147"/>
    <mergeCell ref="D148:E148"/>
    <mergeCell ref="D149:E149"/>
    <mergeCell ref="D150:E150"/>
    <mergeCell ref="D151:E151"/>
    <mergeCell ref="D153:E153"/>
    <mergeCell ref="D154:E154"/>
    <mergeCell ref="D155:E155"/>
    <mergeCell ref="D127:E127"/>
    <mergeCell ref="D128:E128"/>
    <mergeCell ref="D129:E129"/>
    <mergeCell ref="D139:E139"/>
    <mergeCell ref="D141:E141"/>
    <mergeCell ref="D142:E142"/>
    <mergeCell ref="D143:E143"/>
    <mergeCell ref="D144:E144"/>
    <mergeCell ref="B145:H145"/>
    <mergeCell ref="D140:E140"/>
    <mergeCell ref="D105:E105"/>
    <mergeCell ref="B106:H106"/>
    <mergeCell ref="D108:E108"/>
    <mergeCell ref="D109:E109"/>
    <mergeCell ref="D110:E110"/>
    <mergeCell ref="D102:E102"/>
    <mergeCell ref="D104:E104"/>
    <mergeCell ref="D97:E97"/>
    <mergeCell ref="D111:E111"/>
    <mergeCell ref="B107:I107"/>
    <mergeCell ref="D98:E98"/>
    <mergeCell ref="D99:E99"/>
    <mergeCell ref="D100:E100"/>
    <mergeCell ref="D101:E101"/>
    <mergeCell ref="D103:E103"/>
    <mergeCell ref="B117:I117"/>
    <mergeCell ref="B126:I126"/>
    <mergeCell ref="B125:H125"/>
    <mergeCell ref="D121:E121"/>
    <mergeCell ref="D123:E123"/>
    <mergeCell ref="D124:E124"/>
    <mergeCell ref="D119:E119"/>
    <mergeCell ref="D120:E120"/>
    <mergeCell ref="D112:E112"/>
    <mergeCell ref="D114:E114"/>
    <mergeCell ref="D115:E115"/>
    <mergeCell ref="B116:H116"/>
    <mergeCell ref="D118:E118"/>
    <mergeCell ref="D113:E113"/>
    <mergeCell ref="D122:E122"/>
    <mergeCell ref="D94:E94"/>
    <mergeCell ref="B95:H95"/>
    <mergeCell ref="D91:E91"/>
    <mergeCell ref="D93:E93"/>
    <mergeCell ref="D90:E90"/>
    <mergeCell ref="B96:I96"/>
    <mergeCell ref="D85:E85"/>
    <mergeCell ref="D86:E86"/>
    <mergeCell ref="D87:E87"/>
    <mergeCell ref="D88:E88"/>
    <mergeCell ref="D89:E89"/>
    <mergeCell ref="D80:E80"/>
    <mergeCell ref="B81:H81"/>
    <mergeCell ref="B82:I82"/>
    <mergeCell ref="D83:E83"/>
    <mergeCell ref="D84:E84"/>
    <mergeCell ref="D77:E77"/>
    <mergeCell ref="D79:E79"/>
    <mergeCell ref="D75:E75"/>
    <mergeCell ref="D76:E76"/>
    <mergeCell ref="D70:E70"/>
    <mergeCell ref="D71:E71"/>
    <mergeCell ref="D72:E72"/>
    <mergeCell ref="D73:E73"/>
    <mergeCell ref="D74:E74"/>
    <mergeCell ref="D65:E65"/>
    <mergeCell ref="B66:H66"/>
    <mergeCell ref="B67:I67"/>
    <mergeCell ref="D68:E68"/>
    <mergeCell ref="D69:E69"/>
    <mergeCell ref="D60:E60"/>
    <mergeCell ref="D61:E61"/>
    <mergeCell ref="D62:E62"/>
    <mergeCell ref="D64:E64"/>
    <mergeCell ref="D55:E55"/>
    <mergeCell ref="D56:E56"/>
    <mergeCell ref="D57:E57"/>
    <mergeCell ref="D58:E58"/>
    <mergeCell ref="D59:E59"/>
    <mergeCell ref="D50:E50"/>
    <mergeCell ref="D51:E51"/>
    <mergeCell ref="D52:E52"/>
    <mergeCell ref="D53:E53"/>
    <mergeCell ref="D54:E54"/>
    <mergeCell ref="D45:E45"/>
    <mergeCell ref="B46:H46"/>
    <mergeCell ref="B47:I47"/>
    <mergeCell ref="D48:E48"/>
    <mergeCell ref="D49:E49"/>
    <mergeCell ref="I8:I9"/>
    <mergeCell ref="D8:E9"/>
    <mergeCell ref="D13:E13"/>
    <mergeCell ref="D44:E44"/>
    <mergeCell ref="D40:E40"/>
    <mergeCell ref="D41:E41"/>
    <mergeCell ref="D42:E42"/>
    <mergeCell ref="D24:E24"/>
    <mergeCell ref="D23:E23"/>
    <mergeCell ref="D35:E35"/>
    <mergeCell ref="D36:E36"/>
    <mergeCell ref="D37:E37"/>
    <mergeCell ref="D38:E38"/>
    <mergeCell ref="D39:E39"/>
    <mergeCell ref="D31:E31"/>
    <mergeCell ref="B32:H32"/>
    <mergeCell ref="B33:I33"/>
    <mergeCell ref="D34:E34"/>
    <mergeCell ref="D14:E14"/>
    <mergeCell ref="D15:E15"/>
    <mergeCell ref="D16:E16"/>
    <mergeCell ref="B8:B9"/>
    <mergeCell ref="C8:C9"/>
    <mergeCell ref="D43:E43"/>
    <mergeCell ref="D63:E63"/>
    <mergeCell ref="D78:E78"/>
    <mergeCell ref="D92:E92"/>
    <mergeCell ref="D30:E30"/>
    <mergeCell ref="D29:E29"/>
    <mergeCell ref="D28:E28"/>
    <mergeCell ref="D17:E17"/>
    <mergeCell ref="D22:E22"/>
    <mergeCell ref="D21:E21"/>
    <mergeCell ref="B20:I20"/>
    <mergeCell ref="B19:H19"/>
    <mergeCell ref="D18:E18"/>
    <mergeCell ref="D27:E27"/>
    <mergeCell ref="D26:E26"/>
    <mergeCell ref="D25:E25"/>
    <mergeCell ref="F8:F9"/>
    <mergeCell ref="G8:G9"/>
    <mergeCell ref="B10:I10"/>
    <mergeCell ref="D11:E11"/>
    <mergeCell ref="D12:E12"/>
    <mergeCell ref="H8:H9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Q51"/>
  <sheetViews>
    <sheetView showRuler="0" topLeftCell="A27" zoomScaleNormal="100" workbookViewId="0">
      <selection activeCell="B36" sqref="B36:M46"/>
    </sheetView>
  </sheetViews>
  <sheetFormatPr defaultRowHeight="14.4" x14ac:dyDescent="0.3"/>
  <cols>
    <col min="2" max="2" width="9.109375" customWidth="1"/>
    <col min="4" max="4" width="7.44140625" customWidth="1"/>
    <col min="6" max="6" width="9.109375" customWidth="1"/>
    <col min="8" max="8" width="8.33203125" customWidth="1"/>
    <col min="9" max="9" width="4.88671875" customWidth="1"/>
    <col min="10" max="10" width="7.6640625" customWidth="1"/>
    <col min="11" max="11" width="5.33203125" customWidth="1"/>
    <col min="12" max="12" width="1.6640625" customWidth="1"/>
    <col min="13" max="13" width="23.33203125" customWidth="1"/>
    <col min="17" max="17" width="9.5546875" bestFit="1" customWidth="1"/>
  </cols>
  <sheetData>
    <row r="1" spans="1:13" x14ac:dyDescent="0.3">
      <c r="A1" s="176" t="s">
        <v>143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13" x14ac:dyDescent="0.3">
      <c r="A2" s="176" t="s">
        <v>65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</row>
    <row r="3" spans="1:13" x14ac:dyDescent="0.3">
      <c r="A3" s="177" t="s">
        <v>170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</row>
    <row r="4" spans="1:13" x14ac:dyDescent="0.3">
      <c r="A4" s="106" t="s">
        <v>53</v>
      </c>
      <c r="B4" s="107"/>
      <c r="C4" s="107"/>
      <c r="D4" s="108"/>
      <c r="E4" s="106" t="s">
        <v>52</v>
      </c>
      <c r="F4" s="107"/>
      <c r="G4" s="107"/>
      <c r="H4" s="107"/>
      <c r="I4" s="108"/>
      <c r="J4" s="106" t="s">
        <v>51</v>
      </c>
      <c r="K4" s="107"/>
      <c r="L4" s="107"/>
      <c r="M4" s="108"/>
    </row>
    <row r="5" spans="1:13" x14ac:dyDescent="0.3">
      <c r="A5" s="106" t="s">
        <v>54</v>
      </c>
      <c r="B5" s="108"/>
      <c r="C5" s="106" t="s">
        <v>55</v>
      </c>
      <c r="D5" s="107"/>
      <c r="E5" s="107"/>
      <c r="F5" s="107"/>
      <c r="G5" s="107"/>
      <c r="H5" s="107"/>
      <c r="I5" s="107"/>
      <c r="J5" s="107"/>
      <c r="K5" s="107"/>
      <c r="L5" s="107"/>
      <c r="M5" s="108"/>
    </row>
    <row r="6" spans="1:13" x14ac:dyDescent="0.3">
      <c r="A6" s="98" t="s">
        <v>66</v>
      </c>
      <c r="B6" s="98"/>
      <c r="C6" s="98"/>
      <c r="D6" s="98"/>
      <c r="E6" s="98"/>
      <c r="F6" s="98"/>
      <c r="G6" s="98"/>
      <c r="H6" s="98" t="s">
        <v>48</v>
      </c>
      <c r="I6" s="98"/>
      <c r="J6" s="98"/>
      <c r="K6" s="98"/>
      <c r="L6" s="98"/>
      <c r="M6" s="98"/>
    </row>
    <row r="7" spans="1:13" x14ac:dyDescent="0.3">
      <c r="A7" s="98" t="s">
        <v>57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</row>
    <row r="8" spans="1:13" ht="38.25" customHeight="1" x14ac:dyDescent="0.3">
      <c r="A8" s="174" t="s">
        <v>30</v>
      </c>
      <c r="B8" s="174"/>
      <c r="C8" s="174"/>
      <c r="D8" s="174"/>
      <c r="E8" s="181" t="s">
        <v>31</v>
      </c>
      <c r="F8" s="181"/>
      <c r="G8" s="178" t="s">
        <v>32</v>
      </c>
      <c r="H8" s="179"/>
      <c r="I8" s="180"/>
      <c r="J8" s="178" t="s">
        <v>33</v>
      </c>
      <c r="K8" s="179"/>
      <c r="L8" s="180"/>
      <c r="M8" s="32" t="s">
        <v>34</v>
      </c>
    </row>
    <row r="9" spans="1:13" x14ac:dyDescent="0.3">
      <c r="A9" s="182" t="s">
        <v>35</v>
      </c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4"/>
    </row>
    <row r="10" spans="1:13" ht="35.25" customHeight="1" x14ac:dyDescent="0.3">
      <c r="A10" s="185" t="s">
        <v>67</v>
      </c>
      <c r="B10" s="186"/>
      <c r="C10" s="186"/>
      <c r="D10" s="187"/>
      <c r="E10" s="165">
        <f>34987</f>
        <v>34987</v>
      </c>
      <c r="F10" s="166"/>
      <c r="G10" s="165">
        <v>479678.8</v>
      </c>
      <c r="H10" s="167"/>
      <c r="I10" s="166"/>
      <c r="J10" s="168">
        <v>460449.89</v>
      </c>
      <c r="K10" s="169"/>
      <c r="L10" s="170"/>
      <c r="M10" s="35">
        <v>54932.1</v>
      </c>
    </row>
    <row r="11" spans="1:13" ht="21" customHeight="1" x14ac:dyDescent="0.3">
      <c r="A11" s="106" t="s">
        <v>36</v>
      </c>
      <c r="B11" s="107"/>
      <c r="C11" s="107"/>
      <c r="D11" s="108"/>
      <c r="E11" s="143">
        <f>SUM(E10:E10)</f>
        <v>34987</v>
      </c>
      <c r="F11" s="145"/>
      <c r="G11" s="143">
        <f>SUM(G10:G10)</f>
        <v>479678.8</v>
      </c>
      <c r="H11" s="144"/>
      <c r="I11" s="145"/>
      <c r="J11" s="106">
        <f>SUM(J10:J10)</f>
        <v>460449.89</v>
      </c>
      <c r="K11" s="107"/>
      <c r="L11" s="108"/>
      <c r="M11" s="34">
        <f>SUM(M10:M10)</f>
        <v>54932.1</v>
      </c>
    </row>
    <row r="12" spans="1:13" x14ac:dyDescent="0.3">
      <c r="A12" s="98" t="s">
        <v>14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34">
        <v>8226.92</v>
      </c>
    </row>
    <row r="13" spans="1:13" x14ac:dyDescent="0.3">
      <c r="A13" s="106" t="s">
        <v>59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8"/>
      <c r="M13" s="34">
        <v>11426.31</v>
      </c>
    </row>
    <row r="14" spans="1:13" x14ac:dyDescent="0.3">
      <c r="A14" s="146" t="s">
        <v>15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8"/>
      <c r="M14" s="34">
        <v>9141.01</v>
      </c>
    </row>
    <row r="15" spans="1:13" x14ac:dyDescent="0.3">
      <c r="A15" s="182" t="s">
        <v>37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4"/>
    </row>
    <row r="16" spans="1:13" x14ac:dyDescent="0.3">
      <c r="A16" s="162" t="s">
        <v>11</v>
      </c>
      <c r="B16" s="163"/>
      <c r="C16" s="163"/>
      <c r="D16" s="164"/>
      <c r="E16" s="165">
        <f>867.52</f>
        <v>867.52</v>
      </c>
      <c r="F16" s="166"/>
      <c r="G16" s="165">
        <v>12282.96</v>
      </c>
      <c r="H16" s="167"/>
      <c r="I16" s="166"/>
      <c r="J16" s="168">
        <v>11675.34</v>
      </c>
      <c r="K16" s="169"/>
      <c r="L16" s="170"/>
      <c r="M16" s="35">
        <f>E16+G16-J16</f>
        <v>1475.1399999999994</v>
      </c>
    </row>
    <row r="17" spans="1:17" ht="14.25" customHeight="1" x14ac:dyDescent="0.3">
      <c r="A17" s="106" t="s">
        <v>12</v>
      </c>
      <c r="B17" s="107"/>
      <c r="C17" s="107"/>
      <c r="D17" s="108"/>
      <c r="E17" s="132">
        <f>391.37</f>
        <v>391.37</v>
      </c>
      <c r="F17" s="132"/>
      <c r="G17" s="132">
        <v>5501.97</v>
      </c>
      <c r="H17" s="132"/>
      <c r="I17" s="132"/>
      <c r="J17" s="98">
        <v>5235.01</v>
      </c>
      <c r="K17" s="98"/>
      <c r="L17" s="98"/>
      <c r="M17" s="35">
        <f>E17+G17-J17</f>
        <v>658.32999999999993</v>
      </c>
    </row>
    <row r="18" spans="1:17" x14ac:dyDescent="0.3">
      <c r="A18" s="106" t="s">
        <v>13</v>
      </c>
      <c r="B18" s="107"/>
      <c r="C18" s="107"/>
      <c r="D18" s="108"/>
      <c r="E18" s="132">
        <f>2747.44</f>
        <v>2747.44</v>
      </c>
      <c r="F18" s="132"/>
      <c r="G18" s="106">
        <v>40892.65</v>
      </c>
      <c r="H18" s="107"/>
      <c r="I18" s="108"/>
      <c r="J18" s="106">
        <v>38646.65</v>
      </c>
      <c r="K18" s="107"/>
      <c r="L18" s="108"/>
      <c r="M18" s="35">
        <v>4993.43</v>
      </c>
    </row>
    <row r="19" spans="1:17" ht="27.75" customHeight="1" x14ac:dyDescent="0.3">
      <c r="A19" s="146" t="s">
        <v>38</v>
      </c>
      <c r="B19" s="147"/>
      <c r="C19" s="147"/>
      <c r="D19" s="148"/>
      <c r="E19" s="132"/>
      <c r="F19" s="132"/>
      <c r="G19" s="143">
        <f>SUM(G16:G18)</f>
        <v>58677.58</v>
      </c>
      <c r="H19" s="144"/>
      <c r="I19" s="145"/>
      <c r="J19" s="106">
        <f>SUM(J16:J18)</f>
        <v>55557</v>
      </c>
      <c r="K19" s="107"/>
      <c r="L19" s="108"/>
      <c r="M19" s="7">
        <f>SUM(M16:M18)</f>
        <v>7126.9</v>
      </c>
    </row>
    <row r="20" spans="1:17" ht="18.75" customHeight="1" x14ac:dyDescent="0.3">
      <c r="A20" s="146" t="s">
        <v>8</v>
      </c>
      <c r="B20" s="147"/>
      <c r="C20" s="147"/>
      <c r="D20" s="147"/>
      <c r="E20" s="132"/>
      <c r="F20" s="132"/>
      <c r="G20" s="132"/>
      <c r="H20" s="132"/>
      <c r="I20" s="132"/>
      <c r="J20" s="98"/>
      <c r="K20" s="98"/>
      <c r="L20" s="98"/>
      <c r="M20" s="7">
        <f>M11+M12+M13+M14+M19</f>
        <v>90853.239999999991</v>
      </c>
    </row>
    <row r="21" spans="1:17" ht="17.25" customHeight="1" x14ac:dyDescent="0.3">
      <c r="A21" s="149" t="s">
        <v>39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1"/>
    </row>
    <row r="22" spans="1:17" x14ac:dyDescent="0.3">
      <c r="A22" s="6" t="s">
        <v>19</v>
      </c>
      <c r="B22" s="174" t="s">
        <v>40</v>
      </c>
      <c r="C22" s="174"/>
      <c r="D22" s="174"/>
      <c r="E22" s="174"/>
      <c r="F22" s="174"/>
      <c r="G22" s="174"/>
      <c r="H22" s="174"/>
      <c r="I22" s="174"/>
      <c r="J22" s="174"/>
      <c r="K22" s="174"/>
      <c r="L22" s="175" t="s">
        <v>41</v>
      </c>
      <c r="M22" s="175"/>
    </row>
    <row r="23" spans="1:17" x14ac:dyDescent="0.3">
      <c r="A23" s="30">
        <v>1</v>
      </c>
      <c r="B23" s="133" t="s">
        <v>142</v>
      </c>
      <c r="C23" s="133"/>
      <c r="D23" s="133"/>
      <c r="E23" s="133"/>
      <c r="F23" s="133"/>
      <c r="G23" s="133"/>
      <c r="H23" s="133"/>
      <c r="I23" s="133"/>
      <c r="J23" s="133"/>
      <c r="K23" s="133"/>
      <c r="L23" s="143">
        <f>323255.3+4500</f>
        <v>327755.3</v>
      </c>
      <c r="M23" s="145"/>
      <c r="Q23" s="48"/>
    </row>
    <row r="24" spans="1:17" x14ac:dyDescent="0.3">
      <c r="A24" s="30"/>
      <c r="B24" s="152" t="s">
        <v>68</v>
      </c>
      <c r="C24" s="153"/>
      <c r="D24" s="153"/>
      <c r="E24" s="153"/>
      <c r="F24" s="153"/>
      <c r="G24" s="153"/>
      <c r="H24" s="153"/>
      <c r="I24" s="153"/>
      <c r="J24" s="153"/>
      <c r="K24" s="154"/>
      <c r="L24" s="143">
        <f>5000*12</f>
        <v>60000</v>
      </c>
      <c r="M24" s="145"/>
    </row>
    <row r="25" spans="1:17" x14ac:dyDescent="0.3">
      <c r="A25" s="30"/>
      <c r="B25" s="152" t="s">
        <v>59</v>
      </c>
      <c r="C25" s="153"/>
      <c r="D25" s="153"/>
      <c r="E25" s="153"/>
      <c r="F25" s="153"/>
      <c r="G25" s="153"/>
      <c r="H25" s="153"/>
      <c r="I25" s="153"/>
      <c r="J25" s="153"/>
      <c r="K25" s="154"/>
      <c r="L25" s="143">
        <f>500*10</f>
        <v>5000</v>
      </c>
      <c r="M25" s="145"/>
    </row>
    <row r="26" spans="1:17" ht="15.75" customHeight="1" x14ac:dyDescent="0.3">
      <c r="A26" s="30">
        <v>2</v>
      </c>
      <c r="B26" s="133" t="s">
        <v>28</v>
      </c>
      <c r="C26" s="133"/>
      <c r="D26" s="133"/>
      <c r="E26" s="133"/>
      <c r="F26" s="133"/>
      <c r="G26" s="133"/>
      <c r="H26" s="133"/>
      <c r="I26" s="133"/>
      <c r="J26" s="133"/>
      <c r="K26" s="133"/>
      <c r="L26" s="106">
        <f>1150.45+1308.14+1351.09+1253.7+1336.75+1330.5+12981.79</f>
        <v>20712.420000000002</v>
      </c>
      <c r="M26" s="108"/>
    </row>
    <row r="27" spans="1:17" x14ac:dyDescent="0.3">
      <c r="A27" s="30">
        <v>3</v>
      </c>
      <c r="B27" s="133" t="s">
        <v>29</v>
      </c>
      <c r="C27" s="133"/>
      <c r="D27" s="133"/>
      <c r="E27" s="133"/>
      <c r="F27" s="133"/>
      <c r="G27" s="133"/>
      <c r="H27" s="133"/>
      <c r="I27" s="133"/>
      <c r="J27" s="133"/>
      <c r="K27" s="133"/>
      <c r="L27" s="132">
        <f>338.05*12</f>
        <v>4056.6000000000004</v>
      </c>
      <c r="M27" s="132"/>
    </row>
    <row r="28" spans="1:17" x14ac:dyDescent="0.3">
      <c r="A28" s="134" t="s">
        <v>42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6"/>
      <c r="L28" s="171">
        <f>SUM(L23:L27)</f>
        <v>417524.31999999995</v>
      </c>
      <c r="M28" s="172"/>
    </row>
    <row r="29" spans="1:17" x14ac:dyDescent="0.3">
      <c r="A29" s="137"/>
      <c r="B29" s="138"/>
      <c r="C29" s="138"/>
      <c r="D29" s="138"/>
      <c r="E29" s="138"/>
      <c r="F29" s="138"/>
      <c r="G29" s="138"/>
      <c r="H29" s="138"/>
      <c r="I29" s="138"/>
      <c r="J29" s="138"/>
      <c r="K29" s="139"/>
      <c r="L29" s="173"/>
      <c r="M29" s="173"/>
    </row>
    <row r="30" spans="1:17" x14ac:dyDescent="0.3">
      <c r="A30" s="140" t="s">
        <v>43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2"/>
      <c r="L30" s="157">
        <f>-18121.21</f>
        <v>-18121.21</v>
      </c>
      <c r="M30" s="158"/>
    </row>
    <row r="31" spans="1:17" x14ac:dyDescent="0.3">
      <c r="A31" s="140" t="s">
        <v>47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2"/>
      <c r="L31" s="155">
        <v>54932.1</v>
      </c>
      <c r="M31" s="156"/>
    </row>
    <row r="32" spans="1:17" x14ac:dyDescent="0.3">
      <c r="A32" s="140" t="s">
        <v>44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2"/>
      <c r="L32" s="155">
        <v>460449.89</v>
      </c>
      <c r="M32" s="156"/>
    </row>
    <row r="33" spans="1:13" x14ac:dyDescent="0.3">
      <c r="A33" s="140" t="s">
        <v>45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2"/>
      <c r="L33" s="157">
        <v>417524.32</v>
      </c>
      <c r="M33" s="158"/>
    </row>
    <row r="34" spans="1:13" x14ac:dyDescent="0.3">
      <c r="A34" s="140" t="s">
        <v>46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2"/>
      <c r="L34" s="157">
        <f>L30+L32-L33</f>
        <v>24804.359999999986</v>
      </c>
      <c r="M34" s="156"/>
    </row>
    <row r="35" spans="1:13" x14ac:dyDescent="0.3">
      <c r="A35" s="31"/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</row>
    <row r="36" spans="1:13" x14ac:dyDescent="0.3">
      <c r="A36" s="33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0"/>
      <c r="M36" s="160"/>
    </row>
    <row r="37" spans="1:13" x14ac:dyDescent="0.3">
      <c r="A37" s="33"/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</row>
    <row r="38" spans="1:13" x14ac:dyDescent="0.3">
      <c r="A38" s="33"/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</row>
    <row r="39" spans="1:13" x14ac:dyDescent="0.3">
      <c r="A39" s="1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"/>
      <c r="M39" s="1"/>
    </row>
    <row r="40" spans="1:13" x14ac:dyDescent="0.3">
      <c r="A40" s="1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</row>
    <row r="41" spans="1:13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</sheetData>
  <mergeCells count="86">
    <mergeCell ref="J11:L11"/>
    <mergeCell ref="A15:M15"/>
    <mergeCell ref="A12:L12"/>
    <mergeCell ref="A14:L14"/>
    <mergeCell ref="G10:I10"/>
    <mergeCell ref="J10:L10"/>
    <mergeCell ref="A11:D11"/>
    <mergeCell ref="E11:F11"/>
    <mergeCell ref="G11:I11"/>
    <mergeCell ref="A13:L13"/>
    <mergeCell ref="A5:B5"/>
    <mergeCell ref="A7:M7"/>
    <mergeCell ref="C5:M5"/>
    <mergeCell ref="A9:M9"/>
    <mergeCell ref="A10:D10"/>
    <mergeCell ref="E10:F10"/>
    <mergeCell ref="B22:K22"/>
    <mergeCell ref="L22:M22"/>
    <mergeCell ref="B23:K23"/>
    <mergeCell ref="A20:D20"/>
    <mergeCell ref="A1:M1"/>
    <mergeCell ref="A2:M2"/>
    <mergeCell ref="A3:M3"/>
    <mergeCell ref="G8:I8"/>
    <mergeCell ref="J8:L8"/>
    <mergeCell ref="A8:D8"/>
    <mergeCell ref="E8:F8"/>
    <mergeCell ref="A6:G6"/>
    <mergeCell ref="H6:M6"/>
    <mergeCell ref="A4:D4"/>
    <mergeCell ref="E4:I4"/>
    <mergeCell ref="J4:M4"/>
    <mergeCell ref="L24:M24"/>
    <mergeCell ref="A33:K33"/>
    <mergeCell ref="L28:M28"/>
    <mergeCell ref="L29:M29"/>
    <mergeCell ref="L30:M30"/>
    <mergeCell ref="L27:M27"/>
    <mergeCell ref="B25:K25"/>
    <mergeCell ref="L25:M25"/>
    <mergeCell ref="A16:D16"/>
    <mergeCell ref="E16:F16"/>
    <mergeCell ref="G16:I16"/>
    <mergeCell ref="J16:L16"/>
    <mergeCell ref="E20:F20"/>
    <mergeCell ref="G20:I20"/>
    <mergeCell ref="J20:L20"/>
    <mergeCell ref="A17:D17"/>
    <mergeCell ref="G17:I17"/>
    <mergeCell ref="J17:L17"/>
    <mergeCell ref="A18:D18"/>
    <mergeCell ref="G18:I18"/>
    <mergeCell ref="J18:L18"/>
    <mergeCell ref="E19:F19"/>
    <mergeCell ref="B40:K40"/>
    <mergeCell ref="L40:M40"/>
    <mergeCell ref="A31:K31"/>
    <mergeCell ref="L31:M31"/>
    <mergeCell ref="L33:M33"/>
    <mergeCell ref="L34:M34"/>
    <mergeCell ref="L35:M35"/>
    <mergeCell ref="L36:M36"/>
    <mergeCell ref="L37:M37"/>
    <mergeCell ref="L38:M38"/>
    <mergeCell ref="L32:M32"/>
    <mergeCell ref="B35:K35"/>
    <mergeCell ref="B36:K36"/>
    <mergeCell ref="B37:K37"/>
    <mergeCell ref="B38:K38"/>
    <mergeCell ref="A34:K34"/>
    <mergeCell ref="B39:K39"/>
    <mergeCell ref="E18:F18"/>
    <mergeCell ref="E17:F17"/>
    <mergeCell ref="B27:K27"/>
    <mergeCell ref="A28:K28"/>
    <mergeCell ref="A29:K29"/>
    <mergeCell ref="A30:K30"/>
    <mergeCell ref="A32:K32"/>
    <mergeCell ref="G19:I19"/>
    <mergeCell ref="J19:L19"/>
    <mergeCell ref="B26:K26"/>
    <mergeCell ref="L23:M23"/>
    <mergeCell ref="L26:M26"/>
    <mergeCell ref="A19:D19"/>
    <mergeCell ref="A21:M21"/>
    <mergeCell ref="B24:K24"/>
  </mergeCells>
  <pageMargins left="0.39370078740157483" right="7.874015748031496E-2" top="0.35433070866141736" bottom="0.35433070866141736" header="0" footer="0"/>
  <pageSetup scale="88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Лицевой счет Театральная 34-1</vt:lpstr>
      <vt:lpstr>СОДЕРЖАНИЕ ЖИЛЬЯ</vt:lpstr>
      <vt:lpstr>ОТЧЕТ Театральная34-1.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</cp:lastModifiedBy>
  <cp:lastPrinted>2022-03-25T20:12:19Z</cp:lastPrinted>
  <dcterms:created xsi:type="dcterms:W3CDTF">2015-06-05T18:19:34Z</dcterms:created>
  <dcterms:modified xsi:type="dcterms:W3CDTF">2023-03-30T17:57:26Z</dcterms:modified>
</cp:coreProperties>
</file>