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42F82599-93EE-4FFC-A815-CCD8C76BFA9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Свободы 24" sheetId="1" r:id="rId1"/>
    <sheet name="СОДЕРЖАНИЕ ЖИЛЬЯ" sheetId="2" r:id="rId2"/>
    <sheet name="РЕМОНТ ЖИЛЬЯ" sheetId="3" r:id="rId3"/>
    <sheet name="ОТЧЕТ Свободы 24 на подпись" sheetId="4" r:id="rId4"/>
  </sheets>
  <calcPr calcId="191029" refMode="R1C1"/>
</workbook>
</file>

<file path=xl/calcChain.xml><?xml version="1.0" encoding="utf-8"?>
<calcChain xmlns="http://schemas.openxmlformats.org/spreadsheetml/2006/main">
  <c r="L30" i="4" l="1"/>
  <c r="L28" i="4" l="1"/>
  <c r="L26" i="4"/>
  <c r="I20" i="1"/>
  <c r="K20" i="1" s="1"/>
  <c r="I26" i="2"/>
  <c r="I17" i="2"/>
  <c r="I12" i="3"/>
  <c r="I18" i="2"/>
  <c r="K27" i="1"/>
  <c r="I27" i="1"/>
  <c r="K26" i="1"/>
  <c r="I26" i="1"/>
  <c r="K25" i="1"/>
  <c r="I25" i="1"/>
  <c r="K19" i="1"/>
  <c r="M19" i="1"/>
  <c r="C20" i="1" s="1"/>
  <c r="C13" i="1"/>
  <c r="M12" i="1"/>
  <c r="I27" i="2" l="1"/>
  <c r="I13" i="3" l="1"/>
  <c r="L29" i="4" s="1"/>
  <c r="K21" i="1" l="1"/>
  <c r="G14" i="1"/>
  <c r="E14" i="1"/>
  <c r="M14" i="1" l="1"/>
  <c r="M13" i="4"/>
  <c r="G22" i="4" l="1"/>
  <c r="J22" i="4" l="1"/>
  <c r="M22" i="4"/>
  <c r="M23" i="4" s="1"/>
  <c r="I21" i="2"/>
  <c r="I11" i="2"/>
  <c r="L34" i="4" l="1"/>
  <c r="L31" i="4"/>
  <c r="L36" i="4" s="1"/>
  <c r="J13" i="4"/>
  <c r="L35" i="4" s="1"/>
  <c r="G13" i="4"/>
  <c r="K28" i="1"/>
  <c r="I28" i="1"/>
  <c r="L37" i="4" l="1"/>
  <c r="G21" i="1"/>
  <c r="E21" i="1"/>
  <c r="L7" i="1" l="1"/>
  <c r="L6" i="1"/>
  <c r="I28" i="2"/>
  <c r="I13" i="1" s="1"/>
  <c r="K13" i="1" s="1"/>
  <c r="I19" i="2"/>
  <c r="I12" i="1" s="1"/>
  <c r="K12" i="1" s="1"/>
  <c r="I29" i="2" l="1"/>
  <c r="K14" i="1"/>
  <c r="K15" i="1" s="1"/>
  <c r="I14" i="1"/>
  <c r="M21" i="1"/>
  <c r="I7" i="3"/>
  <c r="I7" i="2" l="1"/>
  <c r="I21" i="1" l="1"/>
  <c r="K22" i="1"/>
  <c r="M36" i="1" s="1"/>
  <c r="M28" i="1"/>
  <c r="M35" i="1" s="1"/>
</calcChain>
</file>

<file path=xl/sharedStrings.xml><?xml version="1.0" encoding="utf-8"?>
<sst xmlns="http://schemas.openxmlformats.org/spreadsheetml/2006/main" count="200" uniqueCount="109">
  <si>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</si>
  <si>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</si>
  <si>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</si>
  <si>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</si>
  <si>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</si>
  <si>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</si>
  <si>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</si>
  <si>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</si>
  <si>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</si>
  <si>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</si>
  <si>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</si>
  <si>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</si>
  <si>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</si>
  <si>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</si>
  <si>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</si>
  <si>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</si>
  <si>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</si>
  <si>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</si>
  <si>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</si>
  <si>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</si>
  <si>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</si>
  <si>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</si>
  <si>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</si>
  <si>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</si>
  <si>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</si>
  <si>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</si>
  <si>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</si>
  <si>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</si>
  <si>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</si>
  <si>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</si>
  <si>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</si>
  <si>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</si>
  <si>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</si>
  <si>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</si>
  <si>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</si>
  <si>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</si>
  <si>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</si>
  <si>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</si>
  <si>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</si>
  <si>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</si>
  <si>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</si>
  <si>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</si>
  <si>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</si>
  <si>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</si>
  <si>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</si>
  <si>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</si>
  <si>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</si>
  <si>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</si>
  <si>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</si>
  <si>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</si>
  <si>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</si>
  <si>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</si>
  <si>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</si>
  <si>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</si>
  <si>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</si>
  <si>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</si>
  <si>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</si>
  <si>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</si>
  <si>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Ноябрь</t>
  </si>
  <si>
    <t>Проверка вентканалов и дымоходов</t>
  </si>
  <si>
    <t>усл.</t>
  </si>
  <si>
    <t>Ремонт ОИ</t>
  </si>
  <si>
    <t>Содержание ОИ</t>
  </si>
  <si>
    <t>Начисленно средств за 2023г.</t>
  </si>
  <si>
    <t>Оплачено средств за 2023г.</t>
  </si>
  <si>
    <t>Информация за 2023г.</t>
  </si>
  <si>
    <t>Задолженность на 31.12.2023г.</t>
  </si>
  <si>
    <t>ОТЧЕТ ООО "Управляющая компания "ЮгДомКомфорт" за 2023г. перед собственниками</t>
  </si>
  <si>
    <t>30.11.2023г.</t>
  </si>
  <si>
    <t>Информационное обслуживание, раскрытие информаации на сайте ГИС ЖКХ</t>
  </si>
  <si>
    <t xml:space="preserve">ИТОГО за 2023г. </t>
  </si>
  <si>
    <t>Ноябрь 2023г.</t>
  </si>
  <si>
    <t>ИТОГО ноябрь 2023г.</t>
  </si>
  <si>
    <t>Декабрь 2023г.</t>
  </si>
  <si>
    <t>ИТОГО декабрь 2023г.</t>
  </si>
  <si>
    <t>31.12.2023г.</t>
  </si>
  <si>
    <t>Содержание общего имущества МКД -6,08 руб.</t>
  </si>
  <si>
    <t>Ремонт общего имущества МКД - 4,96 руб.</t>
  </si>
  <si>
    <t>Управление многоквартирным домом - 2,54 руб.</t>
  </si>
  <si>
    <t>Содержание газовых сетей - 0,1 руб.</t>
  </si>
  <si>
    <t>Уборка придомовой территории- 2,21 руб.</t>
  </si>
  <si>
    <t>Уборка придомовой территории</t>
  </si>
  <si>
    <t>Установка табличек предприятия</t>
  </si>
  <si>
    <t>Лицевой счет МКД по адресу: г. Таганрог, ул.  Свободы, д. 24</t>
  </si>
  <si>
    <t>S жилых помещений - 3067,00 м²</t>
  </si>
  <si>
    <t>Протокол №1 от 08 июня 2023г.</t>
  </si>
  <si>
    <t>Приказ ГЖИ № 1788-Л  от 18.10.23г.</t>
  </si>
  <si>
    <t>Содержание общего имущества МКД -6,15 руб.</t>
  </si>
  <si>
    <t>Ремонт общего имущества МКД - 5,60 руб.</t>
  </si>
  <si>
    <t>Управление многоквартирным домом - 2,00 руб.</t>
  </si>
  <si>
    <t>Содержание газовых сетей - 0,17 руб.</t>
  </si>
  <si>
    <t>Уборка придомовой территории- 2,50 руб.</t>
  </si>
  <si>
    <t>Уборка лестниц-1,05 руб.</t>
  </si>
  <si>
    <t>Должники на 01.11.2023г.</t>
  </si>
  <si>
    <t>Баланс дома на 01.11.2023г.</t>
  </si>
  <si>
    <t>Уборка лестничных клеток</t>
  </si>
  <si>
    <t>на доме № 24 по ул. Свободы</t>
  </si>
  <si>
    <t>за период с 01.11.2023г. по 31.12.2023г.</t>
  </si>
  <si>
    <t>Управляющая компания ООО "УК "ЮгДомКомфорт" с  01.11.2023 г.</t>
  </si>
  <si>
    <t>Установка светильников над подъездами</t>
  </si>
  <si>
    <t>Снятие показаний УУТЭ</t>
  </si>
  <si>
    <t>Очистка контейнерной площадки от мусора</t>
  </si>
  <si>
    <t>Замена участка каналихации кв. 29</t>
  </si>
  <si>
    <t>Установка ограничителей открывания взодных дверей 4 шт</t>
  </si>
  <si>
    <t>дома по адресу: Ростовская область, г. Таганрог, ул.Свободы, д. 24</t>
  </si>
  <si>
    <t>с 01.11.2023г. по 31.12.2023г.</t>
  </si>
  <si>
    <t>Тариф -17,47 руб.</t>
  </si>
  <si>
    <t>Уборка лестничных клетей</t>
  </si>
  <si>
    <t>ТО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</si>
</sst>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3" fillId="2" borderId="3" xfId="0" applyNumberFormat="1" applyFont="1" applyFill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24" fillId="0" borderId="0" xfId="2" applyNumberFormat="1" applyFont="1" applyAlignment="1">
      <alignment horizontal="right" vertical="center" wrapText="1"/>
    </xf>
    <xf numFmtId="1" fontId="22" fillId="0" borderId="4" xfId="0" applyNumberFormat="1" applyFont="1" applyBorder="1" applyAlignment="1">
      <alignment horizontal="left" vertical="top" wrapText="1"/>
    </xf>
    <xf numFmtId="2" fontId="3" fillId="0" borderId="4" xfId="0" applyNumberFormat="1" applyFont="1" applyBorder="1"/>
    <xf numFmtId="2" fontId="28" fillId="4" borderId="4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" fontId="3" fillId="0" borderId="1" xfId="0" applyNumberFormat="1" applyFont="1" applyBorder="1"/>
    <xf numFmtId="2" fontId="3" fillId="2" borderId="4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8" fillId="0" borderId="1" xfId="0" applyNumberFormat="1" applyFont="1" applyBorder="1"/>
    <xf numFmtId="2" fontId="8" fillId="0" borderId="2" xfId="0" applyNumberFormat="1" applyFont="1" applyBorder="1"/>
    <xf numFmtId="2" fontId="8" fillId="0" borderId="3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2" fontId="8" fillId="0" borderId="4" xfId="0" applyNumberFormat="1" applyFont="1" applyBorder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0"/>
  <sheetViews>
    <sheetView tabSelected="1" showRuler="0" zoomScaleNormal="100" workbookViewId="0">
      <selection activeCell="N1" sqref="N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66" t="s">
        <v>83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1:13" x14ac:dyDescent="0.3">
      <c r="A2" s="54" t="s">
        <v>84</v>
      </c>
      <c r="B2" s="55"/>
      <c r="C2" s="55"/>
      <c r="D2" s="56"/>
      <c r="E2" s="54" t="s">
        <v>85</v>
      </c>
      <c r="F2" s="55"/>
      <c r="G2" s="55"/>
      <c r="H2" s="55"/>
      <c r="I2" s="56"/>
      <c r="J2" s="54" t="s">
        <v>86</v>
      </c>
      <c r="K2" s="55"/>
      <c r="L2" s="55"/>
      <c r="M2" s="56"/>
    </row>
    <row r="3" spans="1:13" x14ac:dyDescent="0.3">
      <c r="A3" s="54" t="s">
        <v>106</v>
      </c>
      <c r="B3" s="56"/>
      <c r="C3" s="54" t="s">
        <v>87</v>
      </c>
      <c r="D3" s="55"/>
      <c r="E3" s="55"/>
      <c r="F3" s="55"/>
      <c r="G3" s="55"/>
      <c r="H3" s="56"/>
      <c r="I3" s="54" t="s">
        <v>88</v>
      </c>
      <c r="J3" s="55"/>
      <c r="K3" s="55"/>
      <c r="L3" s="55"/>
      <c r="M3" s="56"/>
    </row>
    <row r="4" spans="1:13" x14ac:dyDescent="0.3">
      <c r="A4" s="54" t="s">
        <v>89</v>
      </c>
      <c r="B4" s="55"/>
      <c r="C4" s="55"/>
      <c r="D4" s="55"/>
      <c r="E4" s="55"/>
      <c r="F4" s="55"/>
      <c r="G4" s="56"/>
      <c r="H4" s="54" t="s">
        <v>90</v>
      </c>
      <c r="I4" s="55"/>
      <c r="J4" s="55"/>
      <c r="K4" s="55"/>
      <c r="L4" s="55"/>
      <c r="M4" s="56"/>
    </row>
    <row r="5" spans="1:13" x14ac:dyDescent="0.3">
      <c r="A5" s="54" t="s">
        <v>91</v>
      </c>
      <c r="B5" s="55"/>
      <c r="C5" s="55"/>
      <c r="D5" s="55"/>
      <c r="E5" s="55"/>
      <c r="F5" s="55"/>
      <c r="G5" s="56"/>
      <c r="H5" s="57" t="s">
        <v>92</v>
      </c>
      <c r="I5" s="57"/>
      <c r="J5" s="57"/>
      <c r="K5" s="57"/>
      <c r="L5" s="57"/>
      <c r="M5" s="57"/>
    </row>
    <row r="6" spans="1:13" x14ac:dyDescent="0.3">
      <c r="A6" s="54" t="s">
        <v>93</v>
      </c>
      <c r="B6" s="55"/>
      <c r="C6" s="55"/>
      <c r="D6" s="56"/>
      <c r="E6" s="52">
        <v>0</v>
      </c>
      <c r="F6" s="53"/>
      <c r="G6" s="54" t="s">
        <v>63</v>
      </c>
      <c r="H6" s="55"/>
      <c r="I6" s="55"/>
      <c r="J6" s="55"/>
      <c r="K6" s="56"/>
      <c r="L6" s="52">
        <f>E14+E21</f>
        <v>72305.16</v>
      </c>
      <c r="M6" s="53"/>
    </row>
    <row r="7" spans="1:13" x14ac:dyDescent="0.3">
      <c r="A7" s="54" t="s">
        <v>94</v>
      </c>
      <c r="B7" s="55"/>
      <c r="C7" s="55"/>
      <c r="D7" s="56"/>
      <c r="E7" s="52">
        <v>0</v>
      </c>
      <c r="F7" s="53"/>
      <c r="G7" s="54" t="s">
        <v>64</v>
      </c>
      <c r="H7" s="55"/>
      <c r="I7" s="55"/>
      <c r="J7" s="55"/>
      <c r="K7" s="56"/>
      <c r="L7" s="52">
        <f>G14+G21</f>
        <v>38376.53</v>
      </c>
      <c r="M7" s="56"/>
    </row>
    <row r="8" spans="1:13" x14ac:dyDescent="0.3">
      <c r="A8" s="63" t="s">
        <v>65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</row>
    <row r="9" spans="1:13" x14ac:dyDescent="0.3">
      <c r="A9" s="66" t="s">
        <v>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8"/>
    </row>
    <row r="10" spans="1:13" ht="14.25" customHeight="1" x14ac:dyDescent="0.3">
      <c r="A10" s="54" t="s">
        <v>54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2">
        <v>0</v>
      </c>
      <c r="M10" s="53"/>
    </row>
    <row r="11" spans="1:13" ht="54.75" customHeight="1" x14ac:dyDescent="0.3">
      <c r="A11" s="62" t="s">
        <v>1</v>
      </c>
      <c r="B11" s="62"/>
      <c r="C11" s="61" t="s">
        <v>6</v>
      </c>
      <c r="D11" s="62"/>
      <c r="E11" s="61" t="s">
        <v>2</v>
      </c>
      <c r="F11" s="62"/>
      <c r="G11" s="61" t="s">
        <v>3</v>
      </c>
      <c r="H11" s="61"/>
      <c r="I11" s="71" t="s">
        <v>4</v>
      </c>
      <c r="J11" s="71"/>
      <c r="K11" s="69" t="s">
        <v>5</v>
      </c>
      <c r="L11" s="70"/>
      <c r="M11" s="2" t="s">
        <v>8</v>
      </c>
    </row>
    <row r="12" spans="1:13" x14ac:dyDescent="0.3">
      <c r="A12" s="57" t="s">
        <v>58</v>
      </c>
      <c r="B12" s="57"/>
      <c r="C12" s="52">
        <v>0</v>
      </c>
      <c r="D12" s="53"/>
      <c r="E12" s="52">
        <v>18862.23</v>
      </c>
      <c r="F12" s="53"/>
      <c r="G12" s="52">
        <v>980.94</v>
      </c>
      <c r="H12" s="53"/>
      <c r="I12" s="75">
        <f>'СОДЕРЖАНИЕ ЖИЛЬЯ'!I19</f>
        <v>97555.769360000006</v>
      </c>
      <c r="J12" s="56"/>
      <c r="K12" s="72">
        <f>G12-I12</f>
        <v>-96574.829360000003</v>
      </c>
      <c r="L12" s="57"/>
      <c r="M12" s="50">
        <f>C12+E12-G12</f>
        <v>17881.29</v>
      </c>
    </row>
    <row r="13" spans="1:13" x14ac:dyDescent="0.3">
      <c r="A13" s="57" t="s">
        <v>7</v>
      </c>
      <c r="B13" s="57"/>
      <c r="C13" s="52">
        <f>M12</f>
        <v>17881.29</v>
      </c>
      <c r="D13" s="53"/>
      <c r="E13" s="52">
        <v>18982.77</v>
      </c>
      <c r="F13" s="53"/>
      <c r="G13" s="52">
        <v>19105.599999999999</v>
      </c>
      <c r="H13" s="53"/>
      <c r="I13" s="75">
        <f>'СОДЕРЖАНИЕ ЖИЛЬЯ'!I28</f>
        <v>42911.52549</v>
      </c>
      <c r="J13" s="56"/>
      <c r="K13" s="72">
        <f>G13-I13</f>
        <v>-23805.925490000001</v>
      </c>
      <c r="L13" s="57"/>
      <c r="M13" s="50">
        <v>17954.47</v>
      </c>
    </row>
    <row r="14" spans="1:13" x14ac:dyDescent="0.3">
      <c r="A14" s="80" t="s">
        <v>9</v>
      </c>
      <c r="B14" s="80"/>
      <c r="C14" s="81"/>
      <c r="D14" s="82"/>
      <c r="E14" s="76">
        <f>SUM(E12:E13)</f>
        <v>37845</v>
      </c>
      <c r="F14" s="80"/>
      <c r="G14" s="76">
        <f>SUM(G12:G13)</f>
        <v>20086.539999999997</v>
      </c>
      <c r="H14" s="76"/>
      <c r="I14" s="76">
        <f>SUM(I12:I13)</f>
        <v>140467.29485000001</v>
      </c>
      <c r="J14" s="76"/>
      <c r="K14" s="88">
        <f>SUM(K12:K13)</f>
        <v>-120380.75485</v>
      </c>
      <c r="L14" s="90"/>
      <c r="M14" s="3">
        <f>M13</f>
        <v>17954.47</v>
      </c>
    </row>
    <row r="15" spans="1:13" x14ac:dyDescent="0.3">
      <c r="A15" s="54" t="s">
        <v>57</v>
      </c>
      <c r="B15" s="55"/>
      <c r="C15" s="55"/>
      <c r="D15" s="55"/>
      <c r="E15" s="55"/>
      <c r="F15" s="55"/>
      <c r="G15" s="55"/>
      <c r="H15" s="55"/>
      <c r="I15" s="55"/>
      <c r="J15" s="55"/>
      <c r="K15" s="72">
        <f>L10+K14</f>
        <v>-120380.75485</v>
      </c>
      <c r="L15" s="72"/>
      <c r="M15" s="38"/>
    </row>
    <row r="16" spans="1:13" x14ac:dyDescent="0.3">
      <c r="A16" s="66" t="s">
        <v>10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1:16" x14ac:dyDescent="0.3">
      <c r="A17" s="54" t="s">
        <v>55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2">
        <v>0</v>
      </c>
      <c r="M17" s="53"/>
    </row>
    <row r="18" spans="1:16" ht="53.25" customHeight="1" x14ac:dyDescent="0.3">
      <c r="A18" s="62" t="s">
        <v>1</v>
      </c>
      <c r="B18" s="62"/>
      <c r="C18" s="61" t="s">
        <v>6</v>
      </c>
      <c r="D18" s="62"/>
      <c r="E18" s="61" t="s">
        <v>2</v>
      </c>
      <c r="F18" s="62"/>
      <c r="G18" s="61" t="s">
        <v>3</v>
      </c>
      <c r="H18" s="61"/>
      <c r="I18" s="71" t="s">
        <v>4</v>
      </c>
      <c r="J18" s="71"/>
      <c r="K18" s="69" t="s">
        <v>5</v>
      </c>
      <c r="L18" s="70"/>
      <c r="M18" s="2" t="s">
        <v>8</v>
      </c>
    </row>
    <row r="19" spans="1:16" x14ac:dyDescent="0.3">
      <c r="A19" s="57" t="s">
        <v>58</v>
      </c>
      <c r="B19" s="57"/>
      <c r="C19" s="52">
        <v>0</v>
      </c>
      <c r="D19" s="53"/>
      <c r="E19" s="52">
        <v>17175.2</v>
      </c>
      <c r="F19" s="53"/>
      <c r="G19" s="52">
        <v>893.2</v>
      </c>
      <c r="H19" s="53"/>
      <c r="I19" s="52">
        <v>0</v>
      </c>
      <c r="J19" s="53"/>
      <c r="K19" s="72">
        <f>G19-I19</f>
        <v>893.2</v>
      </c>
      <c r="L19" s="57"/>
      <c r="M19" s="50">
        <f>C19+E19-G19</f>
        <v>16282</v>
      </c>
    </row>
    <row r="20" spans="1:16" x14ac:dyDescent="0.3">
      <c r="A20" s="57" t="s">
        <v>7</v>
      </c>
      <c r="B20" s="57"/>
      <c r="C20" s="52">
        <f>M19</f>
        <v>16282</v>
      </c>
      <c r="D20" s="53"/>
      <c r="E20" s="52">
        <v>17284.96</v>
      </c>
      <c r="F20" s="53"/>
      <c r="G20" s="52">
        <v>17396.79</v>
      </c>
      <c r="H20" s="53"/>
      <c r="I20" s="52">
        <f>'РЕМОНТ ЖИЛЬЯ'!I12</f>
        <v>4190</v>
      </c>
      <c r="J20" s="53"/>
      <c r="K20" s="72">
        <f>G20-I20</f>
        <v>13206.79</v>
      </c>
      <c r="L20" s="57"/>
      <c r="M20" s="50">
        <v>16348.64</v>
      </c>
    </row>
    <row r="21" spans="1:16" x14ac:dyDescent="0.3">
      <c r="A21" s="80" t="s">
        <v>9</v>
      </c>
      <c r="B21" s="80"/>
      <c r="C21" s="81"/>
      <c r="D21" s="82"/>
      <c r="E21" s="76">
        <f>SUM(E19:E20)</f>
        <v>34460.160000000003</v>
      </c>
      <c r="F21" s="80"/>
      <c r="G21" s="76">
        <f>SUM(G19:G20)</f>
        <v>18289.990000000002</v>
      </c>
      <c r="H21" s="76"/>
      <c r="I21" s="76">
        <f>SUM(I19:I20)</f>
        <v>4190</v>
      </c>
      <c r="J21" s="76"/>
      <c r="K21" s="76">
        <f>SUM(K19:K20)</f>
        <v>14099.990000000002</v>
      </c>
      <c r="L21" s="76"/>
      <c r="M21" s="3">
        <f>M20</f>
        <v>16348.64</v>
      </c>
      <c r="O21" s="41"/>
      <c r="P21" s="41"/>
    </row>
    <row r="22" spans="1:16" x14ac:dyDescent="0.3">
      <c r="A22" s="54" t="s">
        <v>57</v>
      </c>
      <c r="B22" s="55"/>
      <c r="C22" s="55"/>
      <c r="D22" s="55"/>
      <c r="E22" s="55"/>
      <c r="F22" s="55"/>
      <c r="G22" s="55"/>
      <c r="H22" s="55"/>
      <c r="I22" s="55"/>
      <c r="J22" s="55"/>
      <c r="K22" s="102">
        <f>L17+K21</f>
        <v>14099.990000000002</v>
      </c>
      <c r="L22" s="103"/>
      <c r="M22" s="3"/>
    </row>
    <row r="23" spans="1:16" x14ac:dyDescent="0.3">
      <c r="A23" s="79" t="s">
        <v>11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P23" s="41"/>
    </row>
    <row r="24" spans="1:16" ht="52.5" customHeight="1" x14ac:dyDescent="0.3">
      <c r="A24" s="63" t="s">
        <v>12</v>
      </c>
      <c r="B24" s="64"/>
      <c r="C24" s="64"/>
      <c r="D24" s="65"/>
      <c r="E24" s="95" t="s">
        <v>6</v>
      </c>
      <c r="F24" s="96"/>
      <c r="G24" s="96"/>
      <c r="H24" s="97"/>
      <c r="I24" s="61" t="s">
        <v>2</v>
      </c>
      <c r="J24" s="62"/>
      <c r="K24" s="61" t="s">
        <v>3</v>
      </c>
      <c r="L24" s="61"/>
      <c r="M24" s="2" t="s">
        <v>8</v>
      </c>
      <c r="P24" s="41"/>
    </row>
    <row r="25" spans="1:16" ht="17.25" customHeight="1" x14ac:dyDescent="0.3">
      <c r="A25" s="104" t="s">
        <v>13</v>
      </c>
      <c r="B25" s="105"/>
      <c r="C25" s="105"/>
      <c r="D25" s="106"/>
      <c r="E25" s="98">
        <v>0</v>
      </c>
      <c r="F25" s="99"/>
      <c r="G25" s="99"/>
      <c r="H25" s="100"/>
      <c r="I25" s="86">
        <f>292.52+414.44</f>
        <v>706.96</v>
      </c>
      <c r="J25" s="87"/>
      <c r="K25" s="107">
        <f>15.2+318.94</f>
        <v>334.14</v>
      </c>
      <c r="L25" s="108"/>
      <c r="M25" s="4">
        <v>375.85</v>
      </c>
    </row>
    <row r="26" spans="1:16" x14ac:dyDescent="0.3">
      <c r="A26" s="54" t="s">
        <v>14</v>
      </c>
      <c r="B26" s="55"/>
      <c r="C26" s="55"/>
      <c r="D26" s="56"/>
      <c r="E26" s="52">
        <v>0</v>
      </c>
      <c r="F26" s="101"/>
      <c r="G26" s="101"/>
      <c r="H26" s="53"/>
      <c r="I26" s="54">
        <f>130.22+130.17</f>
        <v>260.39</v>
      </c>
      <c r="J26" s="56"/>
      <c r="K26" s="52">
        <f>6.62+128.5</f>
        <v>135.12</v>
      </c>
      <c r="L26" s="56"/>
      <c r="M26" s="4">
        <v>126.59</v>
      </c>
    </row>
    <row r="27" spans="1:16" x14ac:dyDescent="0.3">
      <c r="A27" s="54" t="s">
        <v>15</v>
      </c>
      <c r="B27" s="55"/>
      <c r="C27" s="55"/>
      <c r="D27" s="56"/>
      <c r="E27" s="52">
        <v>0</v>
      </c>
      <c r="F27" s="101"/>
      <c r="G27" s="101"/>
      <c r="H27" s="53"/>
      <c r="I27" s="54">
        <f>1002.92+1002.8</f>
        <v>2005.7199999999998</v>
      </c>
      <c r="J27" s="56"/>
      <c r="K27" s="52">
        <f>52.16+1011.95</f>
        <v>1064.1100000000001</v>
      </c>
      <c r="L27" s="56"/>
      <c r="M27" s="4">
        <v>951.99</v>
      </c>
    </row>
    <row r="28" spans="1:16" x14ac:dyDescent="0.3">
      <c r="A28" s="58"/>
      <c r="B28" s="59"/>
      <c r="C28" s="59"/>
      <c r="D28" s="60"/>
      <c r="E28" s="88"/>
      <c r="F28" s="89"/>
      <c r="G28" s="89"/>
      <c r="H28" s="90"/>
      <c r="I28" s="88">
        <f>SUM(I25:I27)</f>
        <v>2973.0699999999997</v>
      </c>
      <c r="J28" s="60"/>
      <c r="K28" s="58">
        <f>SUM(K25:K27)</f>
        <v>1533.3700000000001</v>
      </c>
      <c r="L28" s="60"/>
      <c r="M28" s="3">
        <f>SUM(M25:M27)</f>
        <v>1454.43</v>
      </c>
    </row>
    <row r="29" spans="1:16" x14ac:dyDescent="0.3">
      <c r="A29" s="42"/>
      <c r="B29" s="43"/>
      <c r="C29" s="43"/>
      <c r="D29" s="44"/>
      <c r="E29" s="45"/>
      <c r="F29" s="46"/>
      <c r="G29" s="46"/>
      <c r="H29" s="38"/>
      <c r="I29" s="45"/>
      <c r="J29" s="44"/>
      <c r="K29" s="42"/>
      <c r="L29" s="44"/>
      <c r="M29" s="38"/>
    </row>
    <row r="30" spans="1:16" x14ac:dyDescent="0.3">
      <c r="A30" s="83" t="s">
        <v>81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5"/>
      <c r="M30" s="37">
        <v>7641.5</v>
      </c>
    </row>
    <row r="31" spans="1:16" x14ac:dyDescent="0.3">
      <c r="A31" s="83" t="s">
        <v>95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5"/>
      <c r="M31" s="37">
        <v>3209.59</v>
      </c>
    </row>
    <row r="32" spans="1:16" x14ac:dyDescent="0.3">
      <c r="A32" s="94" t="s">
        <v>16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47">
        <v>5838.8</v>
      </c>
    </row>
    <row r="33" spans="1:13" x14ac:dyDescent="0.3">
      <c r="A33" s="83" t="s">
        <v>56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5"/>
      <c r="M33" s="37">
        <v>496.33</v>
      </c>
    </row>
    <row r="34" spans="1:13" x14ac:dyDescent="0.3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1:13" ht="15.6" x14ac:dyDescent="0.3">
      <c r="A35" s="94" t="s">
        <v>66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6">
        <f>M14+M21+M28+M30+M31+M32+M33</f>
        <v>52943.760000000009</v>
      </c>
    </row>
    <row r="36" spans="1:13" x14ac:dyDescent="0.3">
      <c r="A36" s="94" t="s">
        <v>17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36">
        <f>K22+K15</f>
        <v>-106280.76484999999</v>
      </c>
    </row>
    <row r="37" spans="1:13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3">
      <c r="A39" s="77"/>
      <c r="B39" s="77"/>
      <c r="C39" s="77"/>
      <c r="D39" s="77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">
      <c r="A40" s="77"/>
      <c r="B40" s="77"/>
      <c r="C40" s="77"/>
      <c r="D40" s="77"/>
      <c r="K40" s="78"/>
      <c r="L40" s="78"/>
      <c r="M40" s="78"/>
    </row>
  </sheetData>
  <mergeCells count="109">
    <mergeCell ref="A25:D25"/>
    <mergeCell ref="K25:L25"/>
    <mergeCell ref="I19:J19"/>
    <mergeCell ref="I20:J20"/>
    <mergeCell ref="A22:J22"/>
    <mergeCell ref="E19:F19"/>
    <mergeCell ref="A19:B19"/>
    <mergeCell ref="A20:B20"/>
    <mergeCell ref="E20:F20"/>
    <mergeCell ref="C19:D19"/>
    <mergeCell ref="C20:D20"/>
    <mergeCell ref="G19:H19"/>
    <mergeCell ref="G20:H20"/>
    <mergeCell ref="A35:L35"/>
    <mergeCell ref="A30:L30"/>
    <mergeCell ref="A14:B14"/>
    <mergeCell ref="C14:D14"/>
    <mergeCell ref="E14:F14"/>
    <mergeCell ref="K13:L13"/>
    <mergeCell ref="A15:J15"/>
    <mergeCell ref="I27:J27"/>
    <mergeCell ref="A39:D39"/>
    <mergeCell ref="K20:L20"/>
    <mergeCell ref="I13:J13"/>
    <mergeCell ref="G13:H13"/>
    <mergeCell ref="K15:L15"/>
    <mergeCell ref="K14:L14"/>
    <mergeCell ref="A36:L36"/>
    <mergeCell ref="A13:B13"/>
    <mergeCell ref="E24:H24"/>
    <mergeCell ref="E25:H25"/>
    <mergeCell ref="E26:H26"/>
    <mergeCell ref="E27:H27"/>
    <mergeCell ref="A16:M16"/>
    <mergeCell ref="I14:J14"/>
    <mergeCell ref="A31:L31"/>
    <mergeCell ref="K22:L22"/>
    <mergeCell ref="K18:L18"/>
    <mergeCell ref="G14:H14"/>
    <mergeCell ref="A40:D40"/>
    <mergeCell ref="K40:M40"/>
    <mergeCell ref="K21:L21"/>
    <mergeCell ref="A23:M23"/>
    <mergeCell ref="A21:B21"/>
    <mergeCell ref="C21:D21"/>
    <mergeCell ref="E21:F21"/>
    <mergeCell ref="G21:H21"/>
    <mergeCell ref="I21:J21"/>
    <mergeCell ref="K24:L24"/>
    <mergeCell ref="K26:L26"/>
    <mergeCell ref="K27:L27"/>
    <mergeCell ref="K28:L28"/>
    <mergeCell ref="A24:D24"/>
    <mergeCell ref="A33:L33"/>
    <mergeCell ref="I25:J25"/>
    <mergeCell ref="E28:H28"/>
    <mergeCell ref="I24:J24"/>
    <mergeCell ref="A34:M34"/>
    <mergeCell ref="A32:L32"/>
    <mergeCell ref="I26:J26"/>
    <mergeCell ref="I28:J28"/>
    <mergeCell ref="C12:D12"/>
    <mergeCell ref="C13:D13"/>
    <mergeCell ref="C11:D11"/>
    <mergeCell ref="K19:L19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K12:L12"/>
    <mergeCell ref="I12:J12"/>
    <mergeCell ref="G12:H12"/>
    <mergeCell ref="A12:B12"/>
    <mergeCell ref="A17:K17"/>
    <mergeCell ref="L17:M17"/>
    <mergeCell ref="A18:B18"/>
    <mergeCell ref="C18:D18"/>
    <mergeCell ref="E18:F18"/>
    <mergeCell ref="G18:H18"/>
    <mergeCell ref="I18:J18"/>
    <mergeCell ref="E12:F12"/>
    <mergeCell ref="E13:F13"/>
    <mergeCell ref="A5:G5"/>
    <mergeCell ref="H5:M5"/>
    <mergeCell ref="A26:D26"/>
    <mergeCell ref="A27:D27"/>
    <mergeCell ref="A28:D28"/>
    <mergeCell ref="E11:F11"/>
    <mergeCell ref="G11:H11"/>
    <mergeCell ref="L6:M6"/>
    <mergeCell ref="L7:M7"/>
    <mergeCell ref="A8:M8"/>
    <mergeCell ref="A9:M9"/>
    <mergeCell ref="K11:L11"/>
    <mergeCell ref="I11:J11"/>
    <mergeCell ref="L10:M10"/>
    <mergeCell ref="A10:K10"/>
    <mergeCell ref="A7:D7"/>
    <mergeCell ref="E7:F7"/>
    <mergeCell ref="G7:K7"/>
    <mergeCell ref="A6:D6"/>
    <mergeCell ref="E6:F6"/>
    <mergeCell ref="G6:K6"/>
    <mergeCell ref="A11:B11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O34"/>
  <sheetViews>
    <sheetView topLeftCell="A25" zoomScaleNormal="100" workbookViewId="0">
      <selection activeCell="F45" sqref="F45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4.6640625" style="11" customWidth="1"/>
    <col min="10" max="16384" width="9.109375" style="11"/>
  </cols>
  <sheetData>
    <row r="1" spans="2:15" x14ac:dyDescent="0.3">
      <c r="B1" s="7"/>
      <c r="C1" s="8"/>
      <c r="D1" s="9"/>
      <c r="E1" s="10"/>
      <c r="F1" s="10"/>
      <c r="G1" s="7"/>
      <c r="H1" s="7"/>
    </row>
    <row r="2" spans="2:15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5" ht="18" x14ac:dyDescent="0.35">
      <c r="B3" s="12" t="s">
        <v>25</v>
      </c>
      <c r="C3" s="12"/>
      <c r="D3" s="13"/>
      <c r="E3" s="13"/>
      <c r="F3" s="13"/>
      <c r="G3" s="13"/>
      <c r="H3" s="14"/>
      <c r="I3" s="14"/>
    </row>
    <row r="4" spans="2:15" ht="18" x14ac:dyDescent="0.35">
      <c r="B4" s="12" t="s">
        <v>96</v>
      </c>
      <c r="C4" s="12"/>
      <c r="D4" s="15"/>
      <c r="E4" s="15"/>
      <c r="F4" s="12"/>
      <c r="G4" s="13"/>
      <c r="H4" s="14"/>
      <c r="I4" s="14"/>
    </row>
    <row r="5" spans="2:15" ht="18" x14ac:dyDescent="0.35">
      <c r="B5" s="12" t="s">
        <v>97</v>
      </c>
      <c r="C5" s="12"/>
      <c r="D5" s="15"/>
      <c r="E5" s="15"/>
      <c r="F5" s="12"/>
      <c r="G5" s="13"/>
      <c r="H5" s="14"/>
      <c r="I5" s="14"/>
    </row>
    <row r="6" spans="2:15" ht="18" x14ac:dyDescent="0.35">
      <c r="B6" s="27" t="s">
        <v>98</v>
      </c>
      <c r="C6" s="27"/>
      <c r="D6" s="28"/>
      <c r="E6" s="28"/>
      <c r="F6" s="27"/>
      <c r="G6" s="29"/>
      <c r="H6" s="29"/>
      <c r="I6" s="29"/>
      <c r="J6" s="30"/>
    </row>
    <row r="7" spans="2:15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5" ht="12.75" customHeight="1" x14ac:dyDescent="0.3">
      <c r="B8" s="119" t="s">
        <v>20</v>
      </c>
      <c r="C8" s="112" t="s">
        <v>27</v>
      </c>
      <c r="D8" s="117" t="s">
        <v>21</v>
      </c>
      <c r="E8" s="114"/>
      <c r="F8" s="112" t="s">
        <v>22</v>
      </c>
      <c r="G8" s="112" t="s">
        <v>23</v>
      </c>
      <c r="H8" s="112" t="s">
        <v>24</v>
      </c>
      <c r="I8" s="114" t="s">
        <v>26</v>
      </c>
    </row>
    <row r="9" spans="2:15" ht="24" customHeight="1" x14ac:dyDescent="0.3">
      <c r="B9" s="120"/>
      <c r="C9" s="113"/>
      <c r="D9" s="118"/>
      <c r="E9" s="115"/>
      <c r="F9" s="121"/>
      <c r="G9" s="121"/>
      <c r="H9" s="113"/>
      <c r="I9" s="115"/>
    </row>
    <row r="10" spans="2:15" x14ac:dyDescent="0.3">
      <c r="B10" s="109" t="s">
        <v>71</v>
      </c>
      <c r="C10" s="110"/>
      <c r="D10" s="110"/>
      <c r="E10" s="110"/>
      <c r="F10" s="110"/>
      <c r="G10" s="110"/>
      <c r="H10" s="110"/>
      <c r="I10" s="111"/>
    </row>
    <row r="11" spans="2:15" ht="26.4" x14ac:dyDescent="0.3">
      <c r="B11" s="19">
        <v>1</v>
      </c>
      <c r="C11" s="20" t="s">
        <v>68</v>
      </c>
      <c r="D11" s="125" t="s">
        <v>30</v>
      </c>
      <c r="E11" s="126"/>
      <c r="F11" s="24" t="s">
        <v>28</v>
      </c>
      <c r="G11" s="25" t="s">
        <v>29</v>
      </c>
      <c r="H11" s="25">
        <v>3067</v>
      </c>
      <c r="I11" s="26">
        <f>H11*2.7</f>
        <v>8280.9</v>
      </c>
      <c r="O11" s="40"/>
    </row>
    <row r="12" spans="2:15" ht="26.4" x14ac:dyDescent="0.3">
      <c r="B12" s="19">
        <v>2</v>
      </c>
      <c r="C12" s="20" t="s">
        <v>68</v>
      </c>
      <c r="D12" s="125" t="s">
        <v>30</v>
      </c>
      <c r="E12" s="126"/>
      <c r="F12" s="24" t="s">
        <v>82</v>
      </c>
      <c r="G12" s="25" t="s">
        <v>60</v>
      </c>
      <c r="H12" s="25">
        <v>1</v>
      </c>
      <c r="I12" s="26">
        <v>56658</v>
      </c>
      <c r="O12" s="40"/>
    </row>
    <row r="13" spans="2:15" ht="26.4" x14ac:dyDescent="0.3">
      <c r="B13" s="19">
        <v>3</v>
      </c>
      <c r="C13" s="20" t="s">
        <v>68</v>
      </c>
      <c r="D13" s="125" t="s">
        <v>30</v>
      </c>
      <c r="E13" s="126"/>
      <c r="F13" s="24" t="s">
        <v>99</v>
      </c>
      <c r="G13" s="25" t="s">
        <v>60</v>
      </c>
      <c r="H13" s="25">
        <v>1</v>
      </c>
      <c r="I13" s="26">
        <v>10138</v>
      </c>
      <c r="O13" s="40"/>
    </row>
    <row r="14" spans="2:15" ht="26.4" x14ac:dyDescent="0.3">
      <c r="B14" s="19">
        <v>4</v>
      </c>
      <c r="C14" s="20" t="s">
        <v>68</v>
      </c>
      <c r="D14" s="125" t="s">
        <v>30</v>
      </c>
      <c r="E14" s="126"/>
      <c r="F14" s="24" t="s">
        <v>59</v>
      </c>
      <c r="G14" s="25" t="s">
        <v>60</v>
      </c>
      <c r="H14" s="25">
        <v>1</v>
      </c>
      <c r="I14" s="26">
        <v>14730</v>
      </c>
      <c r="O14" s="40"/>
    </row>
    <row r="15" spans="2:15" x14ac:dyDescent="0.3">
      <c r="B15" s="19">
        <v>5</v>
      </c>
      <c r="C15" s="20" t="s">
        <v>68</v>
      </c>
      <c r="D15" s="125" t="s">
        <v>30</v>
      </c>
      <c r="E15" s="126"/>
      <c r="F15" s="24" t="s">
        <v>100</v>
      </c>
      <c r="G15" s="25" t="s">
        <v>60</v>
      </c>
      <c r="H15" s="25">
        <v>1</v>
      </c>
      <c r="I15" s="26">
        <v>1500</v>
      </c>
      <c r="O15" s="40"/>
    </row>
    <row r="16" spans="2:15" ht="26.4" x14ac:dyDescent="0.3">
      <c r="B16" s="19">
        <v>6</v>
      </c>
      <c r="C16" s="20" t="s">
        <v>68</v>
      </c>
      <c r="D16" s="125" t="s">
        <v>30</v>
      </c>
      <c r="E16" s="126"/>
      <c r="F16" s="24" t="s">
        <v>101</v>
      </c>
      <c r="G16" s="25" t="s">
        <v>60</v>
      </c>
      <c r="H16" s="25">
        <v>1</v>
      </c>
      <c r="I16" s="26">
        <v>5000</v>
      </c>
      <c r="L16" s="40"/>
      <c r="O16" s="40"/>
    </row>
    <row r="17" spans="2:15" ht="26.4" x14ac:dyDescent="0.3">
      <c r="B17" s="19">
        <v>7</v>
      </c>
      <c r="C17" s="20" t="s">
        <v>68</v>
      </c>
      <c r="D17" s="125" t="s">
        <v>30</v>
      </c>
      <c r="E17" s="126"/>
      <c r="F17" s="24" t="s">
        <v>32</v>
      </c>
      <c r="G17" s="25" t="s">
        <v>31</v>
      </c>
      <c r="H17" s="25">
        <v>1</v>
      </c>
      <c r="I17" s="26">
        <f>(55250.08*1.9%)+(2860.49*1.6%)</f>
        <v>1095.51936</v>
      </c>
    </row>
    <row r="18" spans="2:15" ht="52.8" x14ac:dyDescent="0.3">
      <c r="B18" s="19">
        <v>8</v>
      </c>
      <c r="C18" s="20" t="s">
        <v>68</v>
      </c>
      <c r="D18" s="125" t="s">
        <v>30</v>
      </c>
      <c r="E18" s="126"/>
      <c r="F18" s="49" t="s">
        <v>69</v>
      </c>
      <c r="G18" s="25" t="s">
        <v>60</v>
      </c>
      <c r="H18" s="25">
        <v>1</v>
      </c>
      <c r="I18" s="26">
        <f>3067*0.05</f>
        <v>153.35</v>
      </c>
    </row>
    <row r="19" spans="2:15" x14ac:dyDescent="0.3">
      <c r="B19" s="127" t="s">
        <v>72</v>
      </c>
      <c r="C19" s="128"/>
      <c r="D19" s="128"/>
      <c r="E19" s="128"/>
      <c r="F19" s="128"/>
      <c r="G19" s="128"/>
      <c r="H19" s="129"/>
      <c r="I19" s="39">
        <f>SUM(I11:I18)</f>
        <v>97555.769360000006</v>
      </c>
    </row>
    <row r="20" spans="2:15" x14ac:dyDescent="0.3">
      <c r="B20" s="109" t="s">
        <v>73</v>
      </c>
      <c r="C20" s="110"/>
      <c r="D20" s="110"/>
      <c r="E20" s="110"/>
      <c r="F20" s="110"/>
      <c r="G20" s="110"/>
      <c r="H20" s="110"/>
      <c r="I20" s="111"/>
    </row>
    <row r="21" spans="2:15" ht="26.4" x14ac:dyDescent="0.3">
      <c r="B21" s="19">
        <v>1</v>
      </c>
      <c r="C21" s="20" t="s">
        <v>75</v>
      </c>
      <c r="D21" s="125" t="s">
        <v>30</v>
      </c>
      <c r="E21" s="126"/>
      <c r="F21" s="24" t="s">
        <v>28</v>
      </c>
      <c r="G21" s="25" t="s">
        <v>29</v>
      </c>
      <c r="H21" s="25">
        <v>3067</v>
      </c>
      <c r="I21" s="26">
        <f>H21*2.7</f>
        <v>8280.9</v>
      </c>
      <c r="O21" s="40"/>
    </row>
    <row r="22" spans="2:15" ht="39.6" x14ac:dyDescent="0.3">
      <c r="B22" s="19">
        <v>2</v>
      </c>
      <c r="C22" s="20" t="s">
        <v>75</v>
      </c>
      <c r="D22" s="125" t="s">
        <v>30</v>
      </c>
      <c r="E22" s="126"/>
      <c r="F22" s="24" t="s">
        <v>103</v>
      </c>
      <c r="G22" s="25" t="s">
        <v>60</v>
      </c>
      <c r="H22" s="25">
        <v>1</v>
      </c>
      <c r="I22" s="26">
        <v>2927</v>
      </c>
      <c r="O22" s="40"/>
    </row>
    <row r="23" spans="2:15" x14ac:dyDescent="0.3">
      <c r="B23" s="19">
        <v>3</v>
      </c>
      <c r="C23" s="20" t="s">
        <v>75</v>
      </c>
      <c r="D23" s="125" t="s">
        <v>30</v>
      </c>
      <c r="E23" s="126"/>
      <c r="F23" s="24" t="s">
        <v>100</v>
      </c>
      <c r="G23" s="25" t="s">
        <v>60</v>
      </c>
      <c r="H23" s="25">
        <v>1</v>
      </c>
      <c r="I23" s="26">
        <v>1500</v>
      </c>
      <c r="O23" s="40"/>
    </row>
    <row r="24" spans="2:15" ht="26.4" x14ac:dyDescent="0.3">
      <c r="B24" s="19">
        <v>4</v>
      </c>
      <c r="C24" s="20" t="s">
        <v>75</v>
      </c>
      <c r="D24" s="125" t="s">
        <v>30</v>
      </c>
      <c r="E24" s="126"/>
      <c r="F24" s="24" t="s">
        <v>101</v>
      </c>
      <c r="G24" s="25" t="s">
        <v>60</v>
      </c>
      <c r="H24" s="25">
        <v>1</v>
      </c>
      <c r="I24" s="26">
        <v>5000</v>
      </c>
      <c r="O24" s="40"/>
    </row>
    <row r="25" spans="2:15" x14ac:dyDescent="0.3">
      <c r="B25" s="19">
        <v>5</v>
      </c>
      <c r="C25" s="20" t="s">
        <v>75</v>
      </c>
      <c r="D25" s="125" t="s">
        <v>30</v>
      </c>
      <c r="E25" s="126"/>
      <c r="F25" s="24" t="s">
        <v>108</v>
      </c>
      <c r="G25" s="25"/>
      <c r="H25" s="25"/>
      <c r="I25" s="26">
        <v>23100</v>
      </c>
      <c r="O25" s="40"/>
    </row>
    <row r="26" spans="2:15" ht="26.4" x14ac:dyDescent="0.3">
      <c r="B26" s="19">
        <v>6</v>
      </c>
      <c r="C26" s="20" t="s">
        <v>75</v>
      </c>
      <c r="D26" s="125" t="s">
        <v>30</v>
      </c>
      <c r="E26" s="126"/>
      <c r="F26" s="24" t="s">
        <v>32</v>
      </c>
      <c r="G26" s="25" t="s">
        <v>31</v>
      </c>
      <c r="H26" s="25">
        <v>1</v>
      </c>
      <c r="I26" s="26">
        <f>(55714.23*1.9%)+(55731.57*1.6%)</f>
        <v>1950.27549</v>
      </c>
    </row>
    <row r="27" spans="2:15" ht="52.8" x14ac:dyDescent="0.3">
      <c r="B27" s="19">
        <v>7</v>
      </c>
      <c r="C27" s="20" t="s">
        <v>75</v>
      </c>
      <c r="D27" s="125" t="s">
        <v>30</v>
      </c>
      <c r="E27" s="126"/>
      <c r="F27" s="49" t="s">
        <v>69</v>
      </c>
      <c r="G27" s="25" t="s">
        <v>60</v>
      </c>
      <c r="H27" s="25">
        <v>1</v>
      </c>
      <c r="I27" s="26">
        <f>I18</f>
        <v>153.35</v>
      </c>
    </row>
    <row r="28" spans="2:15" x14ac:dyDescent="0.3">
      <c r="B28" s="127" t="s">
        <v>74</v>
      </c>
      <c r="C28" s="128"/>
      <c r="D28" s="128"/>
      <c r="E28" s="128"/>
      <c r="F28" s="128"/>
      <c r="G28" s="128"/>
      <c r="H28" s="129"/>
      <c r="I28" s="39">
        <f>SUM(I21:I27)</f>
        <v>42911.52549</v>
      </c>
    </row>
    <row r="29" spans="2:15" ht="15.75" customHeight="1" x14ac:dyDescent="0.3">
      <c r="B29" s="122" t="s">
        <v>70</v>
      </c>
      <c r="C29" s="123"/>
      <c r="D29" s="123"/>
      <c r="E29" s="123"/>
      <c r="F29" s="123"/>
      <c r="G29" s="123"/>
      <c r="H29" s="124"/>
      <c r="I29" s="31">
        <f>I19+I28</f>
        <v>140467.29485000001</v>
      </c>
    </row>
    <row r="30" spans="2:15" x14ac:dyDescent="0.3">
      <c r="B30" s="21"/>
      <c r="C30" s="21"/>
      <c r="D30" s="22"/>
      <c r="E30" s="22"/>
      <c r="F30" s="22"/>
      <c r="G30" s="22"/>
      <c r="H30" s="22"/>
      <c r="I30" s="23"/>
    </row>
    <row r="31" spans="2:15" x14ac:dyDescent="0.3">
      <c r="B31" s="14"/>
      <c r="C31" s="14"/>
      <c r="D31" s="14"/>
      <c r="E31" s="14"/>
      <c r="F31" s="14"/>
      <c r="G31" s="14"/>
      <c r="H31" s="14"/>
      <c r="I31" s="14"/>
    </row>
    <row r="32" spans="2:15" ht="29.25" customHeight="1" x14ac:dyDescent="0.3">
      <c r="B32" s="116"/>
      <c r="C32" s="116"/>
      <c r="D32" s="116"/>
      <c r="E32" s="116"/>
      <c r="F32" s="116"/>
      <c r="G32" s="116"/>
      <c r="H32" s="116"/>
      <c r="I32" s="116"/>
    </row>
    <row r="33" spans="2:9" ht="14.4" x14ac:dyDescent="0.3">
      <c r="B33" s="77"/>
      <c r="C33" s="77"/>
      <c r="D33" s="77"/>
      <c r="E33" s="77"/>
    </row>
    <row r="34" spans="2:9" ht="14.4" x14ac:dyDescent="0.3">
      <c r="B34" s="78"/>
      <c r="C34" s="78"/>
      <c r="D34" s="78"/>
      <c r="E34" s="78"/>
      <c r="G34" s="78"/>
      <c r="H34" s="78"/>
      <c r="I34" s="78"/>
    </row>
  </sheetData>
  <mergeCells count="31">
    <mergeCell ref="B28:H28"/>
    <mergeCell ref="D22:E22"/>
    <mergeCell ref="D23:E23"/>
    <mergeCell ref="B20:I20"/>
    <mergeCell ref="D21:E21"/>
    <mergeCell ref="D26:E26"/>
    <mergeCell ref="D27:E27"/>
    <mergeCell ref="D24:E24"/>
    <mergeCell ref="D11:E11"/>
    <mergeCell ref="D17:E17"/>
    <mergeCell ref="D18:E18"/>
    <mergeCell ref="B19:H19"/>
    <mergeCell ref="D12:E12"/>
    <mergeCell ref="D13:E13"/>
    <mergeCell ref="D14:E14"/>
    <mergeCell ref="B10:I10"/>
    <mergeCell ref="B34:E34"/>
    <mergeCell ref="G34:I34"/>
    <mergeCell ref="H8:H9"/>
    <mergeCell ref="I8:I9"/>
    <mergeCell ref="B32:I32"/>
    <mergeCell ref="D8:E9"/>
    <mergeCell ref="B8:B9"/>
    <mergeCell ref="C8:C9"/>
    <mergeCell ref="F8:F9"/>
    <mergeCell ref="G8:G9"/>
    <mergeCell ref="B29:H29"/>
    <mergeCell ref="B33:E33"/>
    <mergeCell ref="D15:E15"/>
    <mergeCell ref="D16:E16"/>
    <mergeCell ref="D25:E25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8"/>
  <sheetViews>
    <sheetView zoomScaleNormal="100" workbookViewId="0">
      <selection activeCell="A17" sqref="A17:I19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33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96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97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98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0" ht="12.75" customHeight="1" x14ac:dyDescent="0.3">
      <c r="B8" s="119" t="s">
        <v>20</v>
      </c>
      <c r="C8" s="112" t="s">
        <v>27</v>
      </c>
      <c r="D8" s="117" t="s">
        <v>21</v>
      </c>
      <c r="E8" s="114"/>
      <c r="F8" s="112" t="s">
        <v>22</v>
      </c>
      <c r="G8" s="112" t="s">
        <v>23</v>
      </c>
      <c r="H8" s="112" t="s">
        <v>24</v>
      </c>
      <c r="I8" s="114" t="s">
        <v>26</v>
      </c>
    </row>
    <row r="9" spans="2:10" ht="24" customHeight="1" x14ac:dyDescent="0.3">
      <c r="B9" s="120"/>
      <c r="C9" s="113"/>
      <c r="D9" s="118"/>
      <c r="E9" s="115"/>
      <c r="F9" s="121"/>
      <c r="G9" s="121"/>
      <c r="H9" s="113"/>
      <c r="I9" s="115"/>
    </row>
    <row r="10" spans="2:10" x14ac:dyDescent="0.3">
      <c r="B10" s="109" t="s">
        <v>73</v>
      </c>
      <c r="C10" s="110"/>
      <c r="D10" s="110"/>
      <c r="E10" s="110"/>
      <c r="F10" s="110"/>
      <c r="G10" s="110"/>
      <c r="H10" s="110"/>
      <c r="I10" s="111"/>
    </row>
    <row r="11" spans="2:10" ht="26.4" x14ac:dyDescent="0.3">
      <c r="B11" s="19">
        <v>1</v>
      </c>
      <c r="C11" s="20" t="s">
        <v>75</v>
      </c>
      <c r="D11" s="125" t="s">
        <v>30</v>
      </c>
      <c r="E11" s="126"/>
      <c r="F11" s="24" t="s">
        <v>102</v>
      </c>
      <c r="G11" s="25" t="s">
        <v>60</v>
      </c>
      <c r="H11" s="25">
        <v>1</v>
      </c>
      <c r="I11" s="26">
        <v>4190</v>
      </c>
    </row>
    <row r="12" spans="2:10" x14ac:dyDescent="0.3">
      <c r="B12" s="127" t="s">
        <v>74</v>
      </c>
      <c r="C12" s="128"/>
      <c r="D12" s="128"/>
      <c r="E12" s="128"/>
      <c r="F12" s="128"/>
      <c r="G12" s="128"/>
      <c r="H12" s="129"/>
      <c r="I12" s="39">
        <f>I11</f>
        <v>4190</v>
      </c>
    </row>
    <row r="13" spans="2:10" ht="15.75" customHeight="1" x14ac:dyDescent="0.3">
      <c r="B13" s="122" t="s">
        <v>70</v>
      </c>
      <c r="C13" s="123"/>
      <c r="D13" s="123"/>
      <c r="E13" s="123"/>
      <c r="F13" s="123"/>
      <c r="G13" s="123"/>
      <c r="H13" s="124"/>
      <c r="I13" s="31">
        <f>I12</f>
        <v>4190</v>
      </c>
    </row>
    <row r="14" spans="2:10" x14ac:dyDescent="0.3">
      <c r="B14" s="21"/>
      <c r="C14" s="21"/>
      <c r="D14" s="22"/>
      <c r="E14" s="22"/>
      <c r="F14" s="22"/>
      <c r="G14" s="22"/>
      <c r="H14" s="22"/>
      <c r="I14" s="23"/>
    </row>
    <row r="15" spans="2:10" x14ac:dyDescent="0.3">
      <c r="B15" s="14"/>
      <c r="C15" s="14"/>
      <c r="D15" s="14"/>
      <c r="E15" s="14"/>
      <c r="F15" s="14"/>
      <c r="G15" s="14"/>
      <c r="H15" s="14"/>
      <c r="I15" s="14"/>
    </row>
    <row r="16" spans="2:10" ht="29.25" customHeight="1" x14ac:dyDescent="0.3">
      <c r="B16" s="116"/>
      <c r="C16" s="116"/>
      <c r="D16" s="116"/>
      <c r="E16" s="116"/>
      <c r="F16" s="116"/>
      <c r="G16" s="116"/>
      <c r="H16" s="116"/>
      <c r="I16" s="116"/>
    </row>
    <row r="17" spans="2:9" ht="14.4" x14ac:dyDescent="0.3">
      <c r="B17" s="77"/>
      <c r="C17" s="77"/>
      <c r="D17" s="77"/>
      <c r="E17" s="77"/>
    </row>
    <row r="18" spans="2:9" ht="14.4" x14ac:dyDescent="0.3">
      <c r="B18" s="78"/>
      <c r="C18" s="78"/>
      <c r="D18" s="78"/>
      <c r="E18" s="78"/>
      <c r="G18" s="78"/>
      <c r="H18" s="78"/>
      <c r="I18" s="78"/>
    </row>
  </sheetData>
  <mergeCells count="15">
    <mergeCell ref="B12:H12"/>
    <mergeCell ref="B17:E17"/>
    <mergeCell ref="B18:E18"/>
    <mergeCell ref="G18:I18"/>
    <mergeCell ref="H8:H9"/>
    <mergeCell ref="I8:I9"/>
    <mergeCell ref="B16:I16"/>
    <mergeCell ref="B13:H13"/>
    <mergeCell ref="B8:B9"/>
    <mergeCell ref="C8:C9"/>
    <mergeCell ref="D8:E9"/>
    <mergeCell ref="F8:F9"/>
    <mergeCell ref="G8:G9"/>
    <mergeCell ref="B10:I10"/>
    <mergeCell ref="D11:E11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54"/>
  <sheetViews>
    <sheetView showRuler="0" topLeftCell="A22" zoomScaleNormal="100" workbookViewId="0">
      <selection activeCell="M45" sqref="M45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65" t="s">
        <v>67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x14ac:dyDescent="0.3">
      <c r="A2" s="165" t="s">
        <v>104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x14ac:dyDescent="0.3">
      <c r="A3" s="166" t="s">
        <v>105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x14ac:dyDescent="0.3">
      <c r="A4" s="54" t="s">
        <v>84</v>
      </c>
      <c r="B4" s="55"/>
      <c r="C4" s="55"/>
      <c r="D4" s="56"/>
      <c r="E4" s="54" t="s">
        <v>85</v>
      </c>
      <c r="F4" s="55"/>
      <c r="G4" s="55"/>
      <c r="H4" s="55"/>
      <c r="I4" s="56"/>
      <c r="J4" s="54" t="s">
        <v>86</v>
      </c>
      <c r="K4" s="55"/>
      <c r="L4" s="55"/>
      <c r="M4" s="56"/>
    </row>
    <row r="5" spans="1:13" x14ac:dyDescent="0.3">
      <c r="A5" s="54" t="s">
        <v>106</v>
      </c>
      <c r="B5" s="56"/>
      <c r="C5" s="54" t="s">
        <v>76</v>
      </c>
      <c r="D5" s="55"/>
      <c r="E5" s="55"/>
      <c r="F5" s="55"/>
      <c r="G5" s="55"/>
      <c r="H5" s="56"/>
      <c r="I5" s="54" t="s">
        <v>77</v>
      </c>
      <c r="J5" s="55"/>
      <c r="K5" s="55"/>
      <c r="L5" s="55"/>
      <c r="M5" s="56"/>
    </row>
    <row r="6" spans="1:13" x14ac:dyDescent="0.3">
      <c r="A6" s="54" t="s">
        <v>78</v>
      </c>
      <c r="B6" s="55"/>
      <c r="C6" s="55"/>
      <c r="D6" s="55"/>
      <c r="E6" s="55"/>
      <c r="F6" s="55"/>
      <c r="G6" s="56"/>
      <c r="H6" s="54" t="s">
        <v>79</v>
      </c>
      <c r="I6" s="55"/>
      <c r="J6" s="55"/>
      <c r="K6" s="55"/>
      <c r="L6" s="55"/>
      <c r="M6" s="56"/>
    </row>
    <row r="7" spans="1:13" x14ac:dyDescent="0.3">
      <c r="A7" s="54" t="s">
        <v>80</v>
      </c>
      <c r="B7" s="55"/>
      <c r="C7" s="55"/>
      <c r="D7" s="55"/>
      <c r="E7" s="55"/>
      <c r="F7" s="55"/>
      <c r="G7" s="55"/>
      <c r="H7" s="57"/>
      <c r="I7" s="57"/>
      <c r="J7" s="57"/>
      <c r="K7" s="57"/>
      <c r="L7" s="57"/>
      <c r="M7" s="57"/>
    </row>
    <row r="8" spans="1:13" x14ac:dyDescent="0.3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</row>
    <row r="9" spans="1:13" ht="38.25" customHeight="1" x14ac:dyDescent="0.3">
      <c r="A9" s="163" t="s">
        <v>34</v>
      </c>
      <c r="B9" s="163"/>
      <c r="C9" s="163"/>
      <c r="D9" s="163"/>
      <c r="E9" s="170" t="s">
        <v>35</v>
      </c>
      <c r="F9" s="170"/>
      <c r="G9" s="167" t="s">
        <v>36</v>
      </c>
      <c r="H9" s="168"/>
      <c r="I9" s="169"/>
      <c r="J9" s="167" t="s">
        <v>37</v>
      </c>
      <c r="K9" s="168"/>
      <c r="L9" s="169"/>
      <c r="M9" s="34" t="s">
        <v>38</v>
      </c>
    </row>
    <row r="10" spans="1:13" x14ac:dyDescent="0.3">
      <c r="A10" s="179" t="s">
        <v>39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1"/>
    </row>
    <row r="11" spans="1:13" x14ac:dyDescent="0.3">
      <c r="A11" s="182" t="s">
        <v>40</v>
      </c>
      <c r="B11" s="183"/>
      <c r="C11" s="183"/>
      <c r="D11" s="184"/>
      <c r="E11" s="142">
        <v>0</v>
      </c>
      <c r="F11" s="94"/>
      <c r="G11" s="171">
        <v>37845</v>
      </c>
      <c r="H11" s="173"/>
      <c r="I11" s="172"/>
      <c r="J11" s="171">
        <v>20086.54</v>
      </c>
      <c r="K11" s="173"/>
      <c r="L11" s="172"/>
      <c r="M11" s="36">
        <v>17954.47</v>
      </c>
    </row>
    <row r="12" spans="1:13" ht="14.25" customHeight="1" x14ac:dyDescent="0.3">
      <c r="A12" s="135" t="s">
        <v>41</v>
      </c>
      <c r="B12" s="136"/>
      <c r="C12" s="136"/>
      <c r="D12" s="137"/>
      <c r="E12" s="142">
        <v>0</v>
      </c>
      <c r="F12" s="142"/>
      <c r="G12" s="142">
        <v>34460.160000000003</v>
      </c>
      <c r="H12" s="142"/>
      <c r="I12" s="142"/>
      <c r="J12" s="142">
        <v>18289.990000000002</v>
      </c>
      <c r="K12" s="142"/>
      <c r="L12" s="142"/>
      <c r="M12" s="36">
        <v>16348.64</v>
      </c>
    </row>
    <row r="13" spans="1:13" ht="21" customHeight="1" x14ac:dyDescent="0.3">
      <c r="A13" s="83" t="s">
        <v>42</v>
      </c>
      <c r="B13" s="84"/>
      <c r="C13" s="84"/>
      <c r="D13" s="85"/>
      <c r="E13" s="132"/>
      <c r="F13" s="134"/>
      <c r="G13" s="132">
        <f>SUM(G11:G12)</f>
        <v>72305.16</v>
      </c>
      <c r="H13" s="133"/>
      <c r="I13" s="134"/>
      <c r="J13" s="132">
        <f>SUM(J11:J12)</f>
        <v>38376.53</v>
      </c>
      <c r="K13" s="84"/>
      <c r="L13" s="85"/>
      <c r="M13" s="37">
        <f>SUM(M11:M12)</f>
        <v>34303.11</v>
      </c>
    </row>
    <row r="14" spans="1:13" x14ac:dyDescent="0.3">
      <c r="A14" s="94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47">
        <v>5838.8</v>
      </c>
    </row>
    <row r="15" spans="1:13" x14ac:dyDescent="0.3">
      <c r="A15" s="83" t="s">
        <v>81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5"/>
      <c r="M15" s="37">
        <v>7641.5</v>
      </c>
    </row>
    <row r="16" spans="1:13" x14ac:dyDescent="0.3">
      <c r="A16" s="83" t="s">
        <v>107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5"/>
      <c r="M16" s="37">
        <v>3209.59</v>
      </c>
    </row>
    <row r="17" spans="1:18" x14ac:dyDescent="0.3">
      <c r="A17" s="83" t="s">
        <v>56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5"/>
      <c r="M17" s="37">
        <v>496.33</v>
      </c>
    </row>
    <row r="18" spans="1:18" x14ac:dyDescent="0.3">
      <c r="A18" s="179" t="s">
        <v>43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1"/>
    </row>
    <row r="19" spans="1:18" x14ac:dyDescent="0.3">
      <c r="A19" s="176" t="s">
        <v>13</v>
      </c>
      <c r="B19" s="177"/>
      <c r="C19" s="177"/>
      <c r="D19" s="178"/>
      <c r="E19" s="171">
        <v>0</v>
      </c>
      <c r="F19" s="172"/>
      <c r="G19" s="171">
        <v>706.96</v>
      </c>
      <c r="H19" s="173"/>
      <c r="I19" s="172"/>
      <c r="J19" s="171">
        <v>334.14</v>
      </c>
      <c r="K19" s="174"/>
      <c r="L19" s="175"/>
      <c r="M19" s="51">
        <v>375.85</v>
      </c>
    </row>
    <row r="20" spans="1:18" ht="14.25" customHeight="1" x14ac:dyDescent="0.3">
      <c r="A20" s="83" t="s">
        <v>14</v>
      </c>
      <c r="B20" s="84"/>
      <c r="C20" s="84"/>
      <c r="D20" s="85"/>
      <c r="E20" s="142">
        <v>0</v>
      </c>
      <c r="F20" s="142"/>
      <c r="G20" s="132">
        <v>260.39</v>
      </c>
      <c r="H20" s="133"/>
      <c r="I20" s="134"/>
      <c r="J20" s="132">
        <v>135.12</v>
      </c>
      <c r="K20" s="133"/>
      <c r="L20" s="134"/>
      <c r="M20" s="51">
        <v>126.59</v>
      </c>
    </row>
    <row r="21" spans="1:18" x14ac:dyDescent="0.3">
      <c r="A21" s="83" t="s">
        <v>15</v>
      </c>
      <c r="B21" s="84"/>
      <c r="C21" s="84"/>
      <c r="D21" s="85"/>
      <c r="E21" s="142">
        <v>0</v>
      </c>
      <c r="F21" s="142"/>
      <c r="G21" s="83">
        <v>2005.72</v>
      </c>
      <c r="H21" s="84"/>
      <c r="I21" s="85"/>
      <c r="J21" s="132">
        <v>1064.1099999999999</v>
      </c>
      <c r="K21" s="84"/>
      <c r="L21" s="85"/>
      <c r="M21" s="51">
        <v>951.99</v>
      </c>
    </row>
    <row r="22" spans="1:18" ht="27.75" customHeight="1" x14ac:dyDescent="0.3">
      <c r="A22" s="135" t="s">
        <v>44</v>
      </c>
      <c r="B22" s="136"/>
      <c r="C22" s="136"/>
      <c r="D22" s="137"/>
      <c r="E22" s="142"/>
      <c r="F22" s="142"/>
      <c r="G22" s="132">
        <f>SUM(G19:G21)</f>
        <v>2973.07</v>
      </c>
      <c r="H22" s="133"/>
      <c r="I22" s="134"/>
      <c r="J22" s="83">
        <f>SUM(J19:J21)</f>
        <v>1533.37</v>
      </c>
      <c r="K22" s="84"/>
      <c r="L22" s="85"/>
      <c r="M22" s="36">
        <f>SUM(M19:M21)</f>
        <v>1454.43</v>
      </c>
    </row>
    <row r="23" spans="1:18" ht="18.75" customHeight="1" x14ac:dyDescent="0.3">
      <c r="A23" s="135" t="s">
        <v>9</v>
      </c>
      <c r="B23" s="136"/>
      <c r="C23" s="136"/>
      <c r="D23" s="136"/>
      <c r="E23" s="142"/>
      <c r="F23" s="142"/>
      <c r="G23" s="132"/>
      <c r="H23" s="133"/>
      <c r="I23" s="134"/>
      <c r="J23" s="83"/>
      <c r="K23" s="84"/>
      <c r="L23" s="85"/>
      <c r="M23" s="36">
        <f>M13+M14+M15+M16+M17+M22</f>
        <v>52943.76</v>
      </c>
    </row>
    <row r="24" spans="1:18" ht="17.25" customHeight="1" x14ac:dyDescent="0.3">
      <c r="A24" s="160" t="s">
        <v>45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2"/>
    </row>
    <row r="25" spans="1:18" x14ac:dyDescent="0.3">
      <c r="A25" s="5" t="s">
        <v>20</v>
      </c>
      <c r="B25" s="163" t="s">
        <v>46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4" t="s">
        <v>47</v>
      </c>
      <c r="M25" s="164"/>
    </row>
    <row r="26" spans="1:18" x14ac:dyDescent="0.3">
      <c r="A26" s="32">
        <v>1</v>
      </c>
      <c r="B26" s="159" t="s">
        <v>28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32">
        <f>8280.9*2</f>
        <v>16561.8</v>
      </c>
      <c r="M26" s="134"/>
    </row>
    <row r="27" spans="1:18" ht="15.75" customHeight="1" x14ac:dyDescent="0.3">
      <c r="A27" s="32">
        <v>2</v>
      </c>
      <c r="B27" s="159" t="s">
        <v>32</v>
      </c>
      <c r="C27" s="159"/>
      <c r="D27" s="159"/>
      <c r="E27" s="159"/>
      <c r="F27" s="159"/>
      <c r="G27" s="159"/>
      <c r="H27" s="159"/>
      <c r="I27" s="159"/>
      <c r="J27" s="159"/>
      <c r="K27" s="159"/>
      <c r="L27" s="83">
        <v>3045.79</v>
      </c>
      <c r="M27" s="85"/>
    </row>
    <row r="28" spans="1:18" ht="15.6" x14ac:dyDescent="0.3">
      <c r="A28" s="32">
        <v>3</v>
      </c>
      <c r="B28" s="159" t="s">
        <v>69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42">
        <f>153.35*2</f>
        <v>306.7</v>
      </c>
      <c r="M28" s="142"/>
      <c r="R28" s="48"/>
    </row>
    <row r="29" spans="1:18" x14ac:dyDescent="0.3">
      <c r="A29" s="32">
        <v>4</v>
      </c>
      <c r="B29" s="140" t="s">
        <v>61</v>
      </c>
      <c r="C29" s="140"/>
      <c r="D29" s="140"/>
      <c r="E29" s="140"/>
      <c r="F29" s="140"/>
      <c r="G29" s="140"/>
      <c r="H29" s="140"/>
      <c r="I29" s="140"/>
      <c r="J29" s="140"/>
      <c r="K29" s="141"/>
      <c r="L29" s="132">
        <f>'РЕМОНТ ЖИЛЬЯ'!I13</f>
        <v>4190</v>
      </c>
      <c r="M29" s="134"/>
    </row>
    <row r="30" spans="1:18" x14ac:dyDescent="0.3">
      <c r="A30" s="32">
        <v>5</v>
      </c>
      <c r="B30" s="139" t="s">
        <v>62</v>
      </c>
      <c r="C30" s="140"/>
      <c r="D30" s="140"/>
      <c r="E30" s="140"/>
      <c r="F30" s="140"/>
      <c r="G30" s="140"/>
      <c r="H30" s="140"/>
      <c r="I30" s="140"/>
      <c r="J30" s="140"/>
      <c r="K30" s="141"/>
      <c r="L30" s="132">
        <f>97453+23100</f>
        <v>120553</v>
      </c>
      <c r="M30" s="134"/>
    </row>
    <row r="31" spans="1:18" x14ac:dyDescent="0.3">
      <c r="A31" s="156" t="s">
        <v>48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8"/>
      <c r="L31" s="154">
        <f>SUM(L26:L30)</f>
        <v>144657.29</v>
      </c>
      <c r="M31" s="155"/>
    </row>
    <row r="32" spans="1:18" x14ac:dyDescent="0.3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53"/>
      <c r="L32" s="138"/>
      <c r="M32" s="138"/>
    </row>
    <row r="33" spans="1:15" x14ac:dyDescent="0.3">
      <c r="A33" s="143" t="s">
        <v>49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5"/>
      <c r="L33" s="130">
        <v>0</v>
      </c>
      <c r="M33" s="131"/>
    </row>
    <row r="34" spans="1:15" x14ac:dyDescent="0.3">
      <c r="A34" s="143" t="s">
        <v>53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5"/>
      <c r="L34" s="130">
        <f>M23</f>
        <v>52943.76</v>
      </c>
      <c r="M34" s="131"/>
    </row>
    <row r="35" spans="1:15" x14ac:dyDescent="0.3">
      <c r="A35" s="143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5"/>
      <c r="L35" s="130">
        <f>J13</f>
        <v>38376.53</v>
      </c>
      <c r="M35" s="131"/>
    </row>
    <row r="36" spans="1:15" x14ac:dyDescent="0.3">
      <c r="A36" s="143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5"/>
      <c r="L36" s="130">
        <f>L31</f>
        <v>144657.29</v>
      </c>
      <c r="M36" s="131"/>
    </row>
    <row r="37" spans="1:15" x14ac:dyDescent="0.3">
      <c r="A37" s="143" t="s">
        <v>52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5"/>
      <c r="L37" s="130">
        <f>L35-L36</f>
        <v>-106280.76000000001</v>
      </c>
      <c r="M37" s="146"/>
      <c r="O37" s="41"/>
    </row>
    <row r="38" spans="1:15" x14ac:dyDescent="0.3">
      <c r="A38" s="33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</row>
    <row r="39" spans="1:15" x14ac:dyDescent="0.3">
      <c r="A39" s="35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8"/>
      <c r="M39" s="148"/>
    </row>
    <row r="40" spans="1:15" x14ac:dyDescent="0.3">
      <c r="A40" s="35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</row>
    <row r="41" spans="1:15" x14ac:dyDescent="0.3">
      <c r="A41" s="35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</row>
    <row r="42" spans="1:15" x14ac:dyDescent="0.3">
      <c r="A42" s="1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"/>
      <c r="M42" s="1"/>
    </row>
    <row r="43" spans="1:15" x14ac:dyDescent="0.3">
      <c r="A43" s="1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</sheetData>
  <mergeCells count="94">
    <mergeCell ref="A16:L16"/>
    <mergeCell ref="A7:G7"/>
    <mergeCell ref="H7:M7"/>
    <mergeCell ref="E19:F19"/>
    <mergeCell ref="G19:I19"/>
    <mergeCell ref="J19:L19"/>
    <mergeCell ref="A19:D19"/>
    <mergeCell ref="A10:M10"/>
    <mergeCell ref="A11:D11"/>
    <mergeCell ref="E11:F11"/>
    <mergeCell ref="J13:L13"/>
    <mergeCell ref="A18:M18"/>
    <mergeCell ref="G11:I11"/>
    <mergeCell ref="G12:I12"/>
    <mergeCell ref="J12:L12"/>
    <mergeCell ref="J11:L11"/>
    <mergeCell ref="H6:M6"/>
    <mergeCell ref="A12:D12"/>
    <mergeCell ref="E12:F12"/>
    <mergeCell ref="A13:D13"/>
    <mergeCell ref="E13:F13"/>
    <mergeCell ref="G13:I13"/>
    <mergeCell ref="A23:D23"/>
    <mergeCell ref="A1:M1"/>
    <mergeCell ref="A2:M2"/>
    <mergeCell ref="A3:M3"/>
    <mergeCell ref="G9:I9"/>
    <mergeCell ref="J9:L9"/>
    <mergeCell ref="A9:D9"/>
    <mergeCell ref="E9:F9"/>
    <mergeCell ref="A8:M8"/>
    <mergeCell ref="A4:D4"/>
    <mergeCell ref="E4:I4"/>
    <mergeCell ref="J4:M4"/>
    <mergeCell ref="A5:B5"/>
    <mergeCell ref="C5:H5"/>
    <mergeCell ref="I5:M5"/>
    <mergeCell ref="A6:G6"/>
    <mergeCell ref="L27:M27"/>
    <mergeCell ref="A24:M24"/>
    <mergeCell ref="L28:M28"/>
    <mergeCell ref="B25:K25"/>
    <mergeCell ref="B29:K29"/>
    <mergeCell ref="B28:K28"/>
    <mergeCell ref="L25:M25"/>
    <mergeCell ref="B26:K26"/>
    <mergeCell ref="G21:I21"/>
    <mergeCell ref="J21:L21"/>
    <mergeCell ref="E22:F22"/>
    <mergeCell ref="E21:F21"/>
    <mergeCell ref="B42:K42"/>
    <mergeCell ref="A36:K36"/>
    <mergeCell ref="B40:K40"/>
    <mergeCell ref="A32:K32"/>
    <mergeCell ref="A33:K33"/>
    <mergeCell ref="L31:M31"/>
    <mergeCell ref="E23:F23"/>
    <mergeCell ref="G23:I23"/>
    <mergeCell ref="J23:L23"/>
    <mergeCell ref="A31:K31"/>
    <mergeCell ref="B27:K27"/>
    <mergeCell ref="L26:M26"/>
    <mergeCell ref="B43:K43"/>
    <mergeCell ref="L43:M43"/>
    <mergeCell ref="A34:K34"/>
    <mergeCell ref="L34:M34"/>
    <mergeCell ref="L36:M36"/>
    <mergeCell ref="L37:M37"/>
    <mergeCell ref="L38:M38"/>
    <mergeCell ref="L39:M39"/>
    <mergeCell ref="L40:M40"/>
    <mergeCell ref="L41:M41"/>
    <mergeCell ref="L35:M35"/>
    <mergeCell ref="B38:K38"/>
    <mergeCell ref="B39:K39"/>
    <mergeCell ref="B41:K41"/>
    <mergeCell ref="A37:K37"/>
    <mergeCell ref="A35:K35"/>
    <mergeCell ref="A15:L15"/>
    <mergeCell ref="L33:M33"/>
    <mergeCell ref="A14:L14"/>
    <mergeCell ref="G22:I22"/>
    <mergeCell ref="J22:L22"/>
    <mergeCell ref="A22:D22"/>
    <mergeCell ref="A17:L17"/>
    <mergeCell ref="L32:M32"/>
    <mergeCell ref="L29:M29"/>
    <mergeCell ref="B30:K30"/>
    <mergeCell ref="L30:M30"/>
    <mergeCell ref="A20:D20"/>
    <mergeCell ref="G20:I20"/>
    <mergeCell ref="J20:L20"/>
    <mergeCell ref="A21:D21"/>
    <mergeCell ref="E20:F20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Свободы 24</vt:lpstr>
      <vt:lpstr>СОДЕРЖАНИЕ ЖИЛЬЯ</vt:lpstr>
      <vt:lpstr>РЕМОНТ ЖИЛЬЯ</vt:lpstr>
      <vt:lpstr>ОТЧЕТ Свободы 24 на подпись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2024-03-28T15:28:12Z</dcterms:modified>
</cp:coreProperties>
</file>