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9116C9F6-0553-42C6-80F0-E220081F8F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цевой счет Шаумяна д. 17" sheetId="1" r:id="rId1"/>
    <sheet name="СОДЕРЖАНИЕ ЖИЛЬЯ" sheetId="2" r:id="rId2"/>
    <sheet name="ОТЧЕТ Шаумяна д. 17 на подпись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4" l="1"/>
  <c r="M14" i="4"/>
  <c r="I98" i="2"/>
  <c r="I88" i="2"/>
  <c r="I79" i="2"/>
  <c r="I72" i="2"/>
  <c r="I65" i="2"/>
  <c r="I58" i="2"/>
  <c r="I51" i="2"/>
  <c r="I42" i="2"/>
  <c r="I35" i="2"/>
  <c r="I29" i="2"/>
  <c r="I20" i="2"/>
  <c r="I12" i="2"/>
  <c r="P81" i="2" s="1"/>
  <c r="I16" i="2"/>
  <c r="M34" i="1" l="1"/>
  <c r="I28" i="1"/>
  <c r="K28" i="1" s="1"/>
  <c r="I30" i="1"/>
  <c r="K30" i="1" s="1"/>
  <c r="I29" i="1"/>
  <c r="K29" i="1" s="1"/>
  <c r="L27" i="4" l="1"/>
  <c r="L24" i="4"/>
  <c r="I97" i="2"/>
  <c r="I87" i="2"/>
  <c r="I78" i="2"/>
  <c r="I71" i="2" l="1"/>
  <c r="I64" i="2"/>
  <c r="I57" i="2"/>
  <c r="G24" i="1"/>
  <c r="I25" i="2" l="1"/>
  <c r="I31" i="2" s="1"/>
  <c r="I38" i="2" s="1"/>
  <c r="I47" i="2" s="1"/>
  <c r="I54" i="2" s="1"/>
  <c r="I61" i="2" s="1"/>
  <c r="I68" i="2" l="1"/>
  <c r="I62" i="2"/>
  <c r="I18" i="1" s="1"/>
  <c r="K18" i="1" s="1"/>
  <c r="L7" i="1"/>
  <c r="I75" i="2" l="1"/>
  <c r="I69" i="2"/>
  <c r="I19" i="1" s="1"/>
  <c r="K19" i="1" s="1"/>
  <c r="I50" i="2"/>
  <c r="I55" i="2" s="1"/>
  <c r="I41" i="2"/>
  <c r="I48" i="2" s="1"/>
  <c r="I34" i="2"/>
  <c r="I39" i="2" s="1"/>
  <c r="I28" i="2"/>
  <c r="I32" i="2" s="1"/>
  <c r="I19" i="2"/>
  <c r="I26" i="2" s="1"/>
  <c r="I17" i="1" l="1"/>
  <c r="K17" i="1" s="1"/>
  <c r="I16" i="1"/>
  <c r="K16" i="1" s="1"/>
  <c r="I15" i="1"/>
  <c r="K15" i="1" s="1"/>
  <c r="I14" i="1"/>
  <c r="K14" i="1" s="1"/>
  <c r="I13" i="1"/>
  <c r="K13" i="1" s="1"/>
  <c r="I76" i="2"/>
  <c r="I20" i="1" s="1"/>
  <c r="K20" i="1" s="1"/>
  <c r="I84" i="2"/>
  <c r="M36" i="1"/>
  <c r="E13" i="1"/>
  <c r="I94" i="2" l="1"/>
  <c r="I85" i="2"/>
  <c r="I21" i="1" s="1"/>
  <c r="K21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M12" i="1"/>
  <c r="C13" i="1" s="1"/>
  <c r="M13" i="1" l="1"/>
  <c r="C14" i="1" s="1"/>
  <c r="M14" i="1" s="1"/>
  <c r="C15" i="1" s="1"/>
  <c r="M15" i="1" s="1"/>
  <c r="C16" i="1" s="1"/>
  <c r="E24" i="1"/>
  <c r="L6" i="1" s="1"/>
  <c r="I95" i="2"/>
  <c r="I22" i="1" s="1"/>
  <c r="K22" i="1" s="1"/>
  <c r="I102" i="2"/>
  <c r="I103" i="2" s="1"/>
  <c r="I23" i="1" s="1"/>
  <c r="K23" i="1" s="1"/>
  <c r="M16" i="1" l="1"/>
  <c r="C17" i="1" s="1"/>
  <c r="I11" i="2"/>
  <c r="M17" i="1" l="1"/>
  <c r="C18" i="1" s="1"/>
  <c r="L28" i="4"/>
  <c r="L33" i="4" s="1"/>
  <c r="G20" i="4"/>
  <c r="E20" i="4"/>
  <c r="M11" i="4"/>
  <c r="M21" i="4" s="1"/>
  <c r="L31" i="4" s="1"/>
  <c r="J11" i="4"/>
  <c r="L32" i="4" s="1"/>
  <c r="L34" i="4" s="1"/>
  <c r="G11" i="4"/>
  <c r="E11" i="4"/>
  <c r="M18" i="1" l="1"/>
  <c r="C19" i="1" s="1"/>
  <c r="I17" i="2"/>
  <c r="I104" i="2" s="1"/>
  <c r="M19" i="1" l="1"/>
  <c r="C20" i="1" s="1"/>
  <c r="I12" i="1"/>
  <c r="I7" i="2"/>
  <c r="M20" i="1" l="1"/>
  <c r="C21" i="1" s="1"/>
  <c r="I24" i="1"/>
  <c r="M39" i="1" s="1"/>
  <c r="K12" i="1"/>
  <c r="K24" i="1" s="1"/>
  <c r="K25" i="1" s="1"/>
  <c r="K31" i="1"/>
  <c r="I31" i="1"/>
  <c r="M21" i="1" l="1"/>
  <c r="C22" i="1" s="1"/>
  <c r="M31" i="1"/>
  <c r="M22" i="1" l="1"/>
  <c r="C23" i="1" s="1"/>
  <c r="M24" i="1" l="1"/>
  <c r="M38" i="1" s="1"/>
</calcChain>
</file>

<file path=xl/sharedStrings.xml><?xml version="1.0" encoding="utf-8"?>
<sst xmlns="http://schemas.openxmlformats.org/spreadsheetml/2006/main" count="415" uniqueCount="164">
  <si>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</si>
  <si>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</si>
  <si>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</si>
  <si>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</si>
  <si>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</si>
  <si>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</si>
  <si>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</si>
  <si>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</si>
  <si>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</si>
  <si>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</si>
  <si>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</si>
  <si>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</si>
  <si>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</si>
  <si>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</si>
  <si>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</si>
  <si>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</si>
  <si>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</si>
  <si>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</si>
  <si>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</si>
  <si>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</si>
  <si>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</si>
  <si>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</si>
  <si>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</si>
  <si>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</si>
  <si>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</si>
  <si>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</si>
  <si>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 xml:space="preserve">Аварийно-ремонтное обслуживание </t>
  </si>
  <si>
    <t>МКД</t>
  </si>
  <si>
    <t>мес</t>
  </si>
  <si>
    <t>Услуги по формированию, печати и доставки квитанций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</si>
  <si>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</si>
  <si>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</si>
  <si>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</si>
  <si>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</si>
  <si>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</si>
  <si>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</si>
  <si>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</si>
  <si>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</si>
  <si>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</si>
  <si>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</si>
  <si>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</si>
  <si>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</si>
  <si>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</si>
  <si>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</si>
  <si>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</si>
  <si>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</si>
  <si>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</si>
  <si>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</si>
  <si>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>Управляющая компания ООО "УК "ЮгДомКомфорт" с  01.12.2021 г.</t>
  </si>
  <si>
    <t>Тариф -18,10 руб.</t>
  </si>
  <si>
    <t xml:space="preserve">Остаток по статье "Содержание и ремонт общего имущества МКД" на начало периода </t>
  </si>
  <si>
    <t>Уборка придомовой территории</t>
  </si>
  <si>
    <t>по статье "Содержание и ремонт общего имущества МКД"</t>
  </si>
  <si>
    <t>Содержание и ремонт общего имущества МКД</t>
  </si>
  <si>
    <t>дома по адресу: Ростовская область, г. Таганрог, ул.Шаумяна, д. 17</t>
  </si>
  <si>
    <t>S жилых помещений - 1485,00 м²</t>
  </si>
  <si>
    <t>Протокол №1 от 12 июня 2021г.</t>
  </si>
  <si>
    <t>Приказ ГЖИ № 2134-Л от 11.11.21г.</t>
  </si>
  <si>
    <t>Содержание и ремонт общего имущества МКД -10,61 руб.</t>
  </si>
  <si>
    <t>Управление многоквартирным домом - 2,24 руб.</t>
  </si>
  <si>
    <t xml:space="preserve">Вознаграждение председателю МКД -3,00 руб. </t>
  </si>
  <si>
    <t>Уборка придомовой территории - 2,13 руб.</t>
  </si>
  <si>
    <t>Содержание газавого оборудования - 0,38 руб.</t>
  </si>
  <si>
    <t>Лицевой счет МКД по адресу: г. Таганрог, ул.  Шаумяна , д.17</t>
  </si>
  <si>
    <t>Приказ ГЖИ № 2134-Л  от 11.11.21г.</t>
  </si>
  <si>
    <t>Содержание газового оборудования - 0,38 руб.</t>
  </si>
  <si>
    <t>Содержание газового оборудования</t>
  </si>
  <si>
    <t>на доме № 17 по ул. Шаумяна</t>
  </si>
  <si>
    <t>м2</t>
  </si>
  <si>
    <t>Канцтовары для Совета дома</t>
  </si>
  <si>
    <t>Содержание газовых сетей</t>
  </si>
  <si>
    <t>Январь</t>
  </si>
  <si>
    <t>Февраль</t>
  </si>
  <si>
    <t>Март</t>
  </si>
  <si>
    <t>Апрель</t>
  </si>
  <si>
    <t>Май</t>
  </si>
  <si>
    <t>Июнь</t>
  </si>
  <si>
    <t>усл.</t>
  </si>
  <si>
    <t>Проверка вентканалов и дымоходов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</si>
  <si>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</si>
  <si>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</si>
  <si>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</si>
  <si>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</si>
  <si>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</si>
  <si>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</si>
  <si>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Остаток по статье "Содержание и ремонт общего имущества МКД" на конец периода </t>
  </si>
  <si>
    <t>Благоустройство придомовой территории</t>
  </si>
  <si>
    <t>Очистка газонов от листьев</t>
  </si>
  <si>
    <t>ТО ВДГО</t>
  </si>
  <si>
    <t>Приобретение и доставка инвентаря</t>
  </si>
  <si>
    <t>Содержание ОИ</t>
  </si>
  <si>
    <t>Задолженность на 01.01.2023г.</t>
  </si>
  <si>
    <t>Баланс дома на 01.01.2023г.</t>
  </si>
  <si>
    <t>Информация за 2023г.</t>
  </si>
  <si>
    <t>Начисленно средств за 2023г.</t>
  </si>
  <si>
    <t>Оплачено средств за 2023г.</t>
  </si>
  <si>
    <t>Задолженность на 31.12.2023г.</t>
  </si>
  <si>
    <t xml:space="preserve">Информационное обслуживание, раскрытие информаации на сайте ГИС ЖКХ
</t>
  </si>
  <si>
    <t>за период с 01.01.2023г. по 31.12.2023г.</t>
  </si>
  <si>
    <t>ЯНВАРЬ 2023г.</t>
  </si>
  <si>
    <t xml:space="preserve">Доставка песка </t>
  </si>
  <si>
    <t>Замена металлическогог отвода ЛУ 3/4 на полипропиленовый</t>
  </si>
  <si>
    <t>Очистка контейнерной площадки от мусора</t>
  </si>
  <si>
    <t>31.01.2023г.</t>
  </si>
  <si>
    <t>ИТОГО январь 2023г.</t>
  </si>
  <si>
    <t>ФЕВРАЛЬ 2023г.</t>
  </si>
  <si>
    <t>Ремонт уличного освещения</t>
  </si>
  <si>
    <t>Восстановление надподъездного освещения</t>
  </si>
  <si>
    <t>Ремонт контейнера для сбора ТБО</t>
  </si>
  <si>
    <t>28.02.2023г.</t>
  </si>
  <si>
    <t>ИТОГО февраль 2023г.</t>
  </si>
  <si>
    <t>МАРТ 2023г.</t>
  </si>
  <si>
    <t xml:space="preserve">Очистка придомовой территории от мусора  </t>
  </si>
  <si>
    <t>31.03.2023г.</t>
  </si>
  <si>
    <t>ИТОГО март 2023г.</t>
  </si>
  <si>
    <t>АПРЕЛЬ 2023г.</t>
  </si>
  <si>
    <t xml:space="preserve">Очистка  от мусора    контейнерной площадки       </t>
  </si>
  <si>
    <t>30.04.2023г.</t>
  </si>
  <si>
    <t>ИТОГО апрель 2023г.</t>
  </si>
  <si>
    <t>МАЙ 2023г.</t>
  </si>
  <si>
    <t>Замена крана для полива</t>
  </si>
  <si>
    <t>Покос на придомовой территории, обрезка поросли</t>
  </si>
  <si>
    <t xml:space="preserve">Очистка  от мусора    контейнерной площадки    </t>
  </si>
  <si>
    <t>31.05.2023г.</t>
  </si>
  <si>
    <t>ИТОГО май 2023г.</t>
  </si>
  <si>
    <t>ИЮНЬ 2023г.</t>
  </si>
  <si>
    <t>Ремонт щита этажного 2 под. 2 эт. Р-н кв. 21</t>
  </si>
  <si>
    <t xml:space="preserve">Очистка  придомовой территории от мусора      </t>
  </si>
  <si>
    <t>30.06.2023г.</t>
  </si>
  <si>
    <t>ИТОГО июнь 2023г.</t>
  </si>
  <si>
    <t>ИЮЛЬ 2023г.</t>
  </si>
  <si>
    <t xml:space="preserve">Гидравлические испытания </t>
  </si>
  <si>
    <t xml:space="preserve">Очистка  газонов от мусора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</si>
  <si>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31.07.2023г.</t>
  </si>
  <si>
    <t>ИТОГО июль 2023г.</t>
  </si>
  <si>
    <t>АВГУСТ 2023г.</t>
  </si>
  <si>
    <t>покос травы</t>
  </si>
  <si>
    <t>31.08.2023г.</t>
  </si>
  <si>
    <t>ИТОГО август 2023г.</t>
  </si>
  <si>
    <t>СЕНТЯБРЬ 2023г.</t>
  </si>
  <si>
    <t>Прверка вентканалов и дымоходов</t>
  </si>
  <si>
    <t xml:space="preserve">Очистка  газонов от мусора         </t>
  </si>
  <si>
    <t>30.09.2023г.</t>
  </si>
  <si>
    <t>ИТОГО сентябрь 2023г.</t>
  </si>
  <si>
    <t>ОКТЯБРЬ 2023г.</t>
  </si>
  <si>
    <t>Прочистка канализации, вызов МУП " Водоканал"</t>
  </si>
  <si>
    <t>Помывка, шайбировка</t>
  </si>
  <si>
    <t xml:space="preserve">Очистка  газонов от мусора                 </t>
  </si>
  <si>
    <t>31.10.2023г.</t>
  </si>
  <si>
    <t>ИТОГО октябрь 2023г.</t>
  </si>
  <si>
    <t>НОЯБРЬ 2023г.</t>
  </si>
  <si>
    <t>Ремонт кровли над подвалом</t>
  </si>
  <si>
    <t>Ремонт водосточной трубы</t>
  </si>
  <si>
    <t>Замена светильника в подъезде</t>
  </si>
  <si>
    <t xml:space="preserve">Очистка  контейнерной площадки от мусора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</si>
  <si>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30.11.2023г.</t>
  </si>
  <si>
    <t>ИТОГО ноябрь 2023г.</t>
  </si>
  <si>
    <t>ДЕКАБРЬ 2023г.</t>
  </si>
  <si>
    <t>Установка сбросного крана на стояке отопления</t>
  </si>
  <si>
    <t>31.12.2023г.</t>
  </si>
  <si>
    <t>ИТОГО декабрь 2023г.</t>
  </si>
  <si>
    <t xml:space="preserve">ИТОГО за 2023г. </t>
  </si>
  <si>
    <t>ОТЧЕТ ООО "Управляющая компания "ЮгДомКомфорт" за 2023г. перед собственниками</t>
  </si>
  <si>
    <t>с 01.01.2023г. по 31.12.2023г.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</si>
</sst>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9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4" fillId="0" borderId="0" xfId="2" applyFont="1"/>
    <xf numFmtId="0" fontId="25" fillId="0" borderId="0" xfId="2" applyFont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23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1" fontId="22" fillId="0" borderId="4" xfId="0" applyNumberFormat="1" applyFont="1" applyBorder="1"/>
    <xf numFmtId="2" fontId="22" fillId="0" borderId="4" xfId="2" applyNumberFormat="1" applyFont="1" applyBorder="1" applyAlignment="1">
      <alignment horizontal="center" vertical="center" wrapText="1"/>
    </xf>
    <xf numFmtId="2" fontId="8" fillId="2" borderId="3" xfId="0" applyNumberFormat="1" applyFont="1" applyFill="1" applyBorder="1"/>
    <xf numFmtId="14" fontId="15" fillId="0" borderId="4" xfId="2" applyNumberFormat="1" applyFont="1" applyBorder="1" applyAlignment="1">
      <alignment horizontal="center" vertical="center" wrapText="1"/>
    </xf>
    <xf numFmtId="14" fontId="22" fillId="0" borderId="4" xfId="2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wrapText="1"/>
    </xf>
    <xf numFmtId="1" fontId="22" fillId="0" borderId="4" xfId="0" applyNumberFormat="1" applyFont="1" applyBorder="1" applyAlignment="1">
      <alignment horizontal="left" vertical="top"/>
    </xf>
    <xf numFmtId="1" fontId="22" fillId="0" borderId="4" xfId="0" applyNumberFormat="1" applyFont="1" applyBorder="1" applyAlignment="1">
      <alignment horizontal="left" vertical="top" wrapText="1"/>
    </xf>
    <xf numFmtId="4" fontId="4" fillId="5" borderId="4" xfId="2" applyNumberFormat="1" applyFont="1" applyFill="1" applyBorder="1" applyAlignment="1">
      <alignment horizontal="right" vertical="center" wrapText="1"/>
    </xf>
    <xf numFmtId="0" fontId="3" fillId="0" borderId="4" xfId="0" applyFont="1" applyBorder="1"/>
    <xf numFmtId="4" fontId="3" fillId="0" borderId="4" xfId="0" applyNumberFormat="1" applyFont="1" applyBorder="1"/>
    <xf numFmtId="4" fontId="8" fillId="0" borderId="4" xfId="0" applyNumberFormat="1" applyFont="1" applyBorder="1"/>
    <xf numFmtId="4" fontId="10" fillId="0" borderId="0" xfId="2" applyNumberFormat="1"/>
    <xf numFmtId="4" fontId="0" fillId="0" borderId="0" xfId="0" applyNumberFormat="1"/>
    <xf numFmtId="1" fontId="27" fillId="0" borderId="4" xfId="0" applyNumberFormat="1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4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1" xfId="0" applyNumberFormat="1" applyFont="1" applyFill="1" applyBorder="1"/>
    <xf numFmtId="2" fontId="3" fillId="2" borderId="3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3" fillId="2" borderId="1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2"/>
  <sheetViews>
    <sheetView tabSelected="1" showRuler="0" zoomScaleNormal="100" workbookViewId="0">
      <selection activeCell="J46" sqref="J46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84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x14ac:dyDescent="0.3">
      <c r="A2" s="53" t="s">
        <v>55</v>
      </c>
      <c r="B2" s="54"/>
      <c r="C2" s="54"/>
      <c r="D2" s="55"/>
      <c r="E2" s="53" t="s">
        <v>56</v>
      </c>
      <c r="F2" s="54"/>
      <c r="G2" s="54"/>
      <c r="H2" s="54"/>
      <c r="I2" s="55"/>
      <c r="J2" s="53" t="s">
        <v>64</v>
      </c>
      <c r="K2" s="54"/>
      <c r="L2" s="54"/>
      <c r="M2" s="55"/>
    </row>
    <row r="3" spans="1:13" x14ac:dyDescent="0.3">
      <c r="A3" s="53" t="s">
        <v>49</v>
      </c>
      <c r="B3" s="55"/>
      <c r="C3" s="53" t="s">
        <v>58</v>
      </c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x14ac:dyDescent="0.3">
      <c r="A4" s="53" t="s">
        <v>59</v>
      </c>
      <c r="B4" s="54"/>
      <c r="C4" s="54"/>
      <c r="D4" s="54"/>
      <c r="E4" s="54"/>
      <c r="F4" s="54"/>
      <c r="G4" s="55"/>
      <c r="H4" s="53" t="s">
        <v>60</v>
      </c>
      <c r="I4" s="54"/>
      <c r="J4" s="54"/>
      <c r="K4" s="54"/>
      <c r="L4" s="54"/>
      <c r="M4" s="55"/>
    </row>
    <row r="5" spans="1:13" x14ac:dyDescent="0.3">
      <c r="A5" s="53" t="s">
        <v>61</v>
      </c>
      <c r="B5" s="54"/>
      <c r="C5" s="54"/>
      <c r="D5" s="54"/>
      <c r="E5" s="54"/>
      <c r="F5" s="54"/>
      <c r="G5" s="54"/>
      <c r="H5" s="54" t="s">
        <v>65</v>
      </c>
      <c r="I5" s="54"/>
      <c r="J5" s="54"/>
      <c r="K5" s="54"/>
      <c r="L5" s="54"/>
      <c r="M5" s="55"/>
    </row>
    <row r="6" spans="1:13" x14ac:dyDescent="0.3">
      <c r="A6" s="53" t="s">
        <v>91</v>
      </c>
      <c r="B6" s="54"/>
      <c r="C6" s="54"/>
      <c r="D6" s="55"/>
      <c r="E6" s="60">
        <v>32444.63</v>
      </c>
      <c r="F6" s="61"/>
      <c r="G6" s="53" t="s">
        <v>94</v>
      </c>
      <c r="H6" s="54"/>
      <c r="I6" s="54"/>
      <c r="J6" s="54"/>
      <c r="K6" s="55"/>
      <c r="L6" s="60">
        <f>E24</f>
        <v>189070.68000000005</v>
      </c>
      <c r="M6" s="61"/>
    </row>
    <row r="7" spans="1:13" x14ac:dyDescent="0.3">
      <c r="A7" s="53" t="s">
        <v>92</v>
      </c>
      <c r="B7" s="54"/>
      <c r="C7" s="54"/>
      <c r="D7" s="55"/>
      <c r="E7" s="60">
        <v>-219122.56</v>
      </c>
      <c r="F7" s="61"/>
      <c r="G7" s="53" t="s">
        <v>95</v>
      </c>
      <c r="H7" s="54"/>
      <c r="I7" s="54"/>
      <c r="J7" s="54"/>
      <c r="K7" s="55"/>
      <c r="L7" s="60">
        <f>G24</f>
        <v>187689.11000000002</v>
      </c>
      <c r="M7" s="55"/>
    </row>
    <row r="8" spans="1:13" x14ac:dyDescent="0.3">
      <c r="A8" s="66" t="s">
        <v>93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1:13" x14ac:dyDescent="0.3">
      <c r="A9" s="84" t="s">
        <v>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1:13" ht="14.25" customHeight="1" x14ac:dyDescent="0.3">
      <c r="A10" s="53" t="s">
        <v>50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60">
        <v>-219122.56</v>
      </c>
      <c r="M10" s="61"/>
    </row>
    <row r="11" spans="1:13" ht="54.75" customHeight="1" x14ac:dyDescent="0.3">
      <c r="A11" s="95" t="s">
        <v>1</v>
      </c>
      <c r="B11" s="95"/>
      <c r="C11" s="63" t="s">
        <v>6</v>
      </c>
      <c r="D11" s="95"/>
      <c r="E11" s="63" t="s">
        <v>2</v>
      </c>
      <c r="F11" s="95"/>
      <c r="G11" s="63" t="s">
        <v>3</v>
      </c>
      <c r="H11" s="63"/>
      <c r="I11" s="89" t="s">
        <v>4</v>
      </c>
      <c r="J11" s="89"/>
      <c r="K11" s="91" t="s">
        <v>5</v>
      </c>
      <c r="L11" s="92"/>
      <c r="M11" s="2" t="s">
        <v>7</v>
      </c>
    </row>
    <row r="12" spans="1:13" x14ac:dyDescent="0.3">
      <c r="A12" s="59" t="s">
        <v>71</v>
      </c>
      <c r="B12" s="59"/>
      <c r="C12" s="56">
        <v>17199.64</v>
      </c>
      <c r="D12" s="59"/>
      <c r="E12" s="56">
        <v>15755.89</v>
      </c>
      <c r="F12" s="56"/>
      <c r="G12" s="56">
        <v>15385.1</v>
      </c>
      <c r="H12" s="56"/>
      <c r="I12" s="90">
        <f>'СОДЕРЖАНИЕ ЖИЛЬЯ'!I17</f>
        <v>10307.15467</v>
      </c>
      <c r="J12" s="59"/>
      <c r="K12" s="56">
        <f>G12-I12</f>
        <v>5077.9453300000005</v>
      </c>
      <c r="L12" s="59"/>
      <c r="M12" s="3">
        <f>C12+E12-G12</f>
        <v>17570.43</v>
      </c>
    </row>
    <row r="13" spans="1:13" x14ac:dyDescent="0.3">
      <c r="A13" s="59" t="s">
        <v>72</v>
      </c>
      <c r="B13" s="59"/>
      <c r="C13" s="60">
        <f>M12</f>
        <v>17570.43</v>
      </c>
      <c r="D13" s="61"/>
      <c r="E13" s="60">
        <f>E12</f>
        <v>15755.89</v>
      </c>
      <c r="F13" s="61"/>
      <c r="G13" s="60">
        <v>15317.76</v>
      </c>
      <c r="H13" s="61"/>
      <c r="I13" s="57">
        <f>'СОДЕРЖАНИЕ ЖИЛЬЯ'!I26</f>
        <v>20835.93403</v>
      </c>
      <c r="J13" s="58"/>
      <c r="K13" s="56">
        <f>G13-I13</f>
        <v>-5518.1740300000001</v>
      </c>
      <c r="L13" s="59"/>
      <c r="M13" s="3">
        <f t="shared" ref="M13:M22" si="0">C13+E13-G13</f>
        <v>18008.559999999998</v>
      </c>
    </row>
    <row r="14" spans="1:13" x14ac:dyDescent="0.3">
      <c r="A14" s="59" t="s">
        <v>73</v>
      </c>
      <c r="B14" s="59"/>
      <c r="C14" s="60">
        <f>M13</f>
        <v>18008.559999999998</v>
      </c>
      <c r="D14" s="61"/>
      <c r="E14" s="60">
        <f>E13</f>
        <v>15755.89</v>
      </c>
      <c r="F14" s="61"/>
      <c r="G14" s="60">
        <v>16414.77</v>
      </c>
      <c r="H14" s="61"/>
      <c r="I14" s="57">
        <f>'СОДЕРЖАНИЕ ЖИЛЬЯ'!I32</f>
        <v>7521.5223500000002</v>
      </c>
      <c r="J14" s="58"/>
      <c r="K14" s="56">
        <f>G14-I14</f>
        <v>8893.2476500000012</v>
      </c>
      <c r="L14" s="59"/>
      <c r="M14" s="3">
        <f t="shared" si="0"/>
        <v>17349.679999999997</v>
      </c>
    </row>
    <row r="15" spans="1:13" x14ac:dyDescent="0.3">
      <c r="A15" s="59" t="s">
        <v>74</v>
      </c>
      <c r="B15" s="59"/>
      <c r="C15" s="60">
        <f t="shared" ref="C15:C17" si="1">M14</f>
        <v>17349.679999999997</v>
      </c>
      <c r="D15" s="61"/>
      <c r="E15" s="60">
        <f>E14</f>
        <v>15755.89</v>
      </c>
      <c r="F15" s="61"/>
      <c r="G15" s="60">
        <v>14752.32</v>
      </c>
      <c r="H15" s="61"/>
      <c r="I15" s="57">
        <f>'СОДЕРЖАНИЕ ЖИЛЬЯ'!I39</f>
        <v>9575.2511500000001</v>
      </c>
      <c r="J15" s="58"/>
      <c r="K15" s="56">
        <f t="shared" ref="K15:K17" si="2">G15-I15</f>
        <v>5177.0688499999997</v>
      </c>
      <c r="L15" s="59"/>
      <c r="M15" s="3">
        <f t="shared" si="0"/>
        <v>18353.249999999993</v>
      </c>
    </row>
    <row r="16" spans="1:13" x14ac:dyDescent="0.3">
      <c r="A16" s="59" t="s">
        <v>75</v>
      </c>
      <c r="B16" s="59"/>
      <c r="C16" s="60">
        <f t="shared" si="1"/>
        <v>18353.249999999993</v>
      </c>
      <c r="D16" s="61"/>
      <c r="E16" s="60">
        <f>E15</f>
        <v>15755.89</v>
      </c>
      <c r="F16" s="61"/>
      <c r="G16" s="60">
        <v>16646.330000000002</v>
      </c>
      <c r="H16" s="61"/>
      <c r="I16" s="57">
        <f>'СОДЕРЖАНИЕ ЖИЛЬЯ'!I48</f>
        <v>14131.88659</v>
      </c>
      <c r="J16" s="58"/>
      <c r="K16" s="56">
        <f t="shared" si="2"/>
        <v>2514.4434100000017</v>
      </c>
      <c r="L16" s="59"/>
      <c r="M16" s="3">
        <f t="shared" si="0"/>
        <v>17462.80999999999</v>
      </c>
    </row>
    <row r="17" spans="1:13" x14ac:dyDescent="0.3">
      <c r="A17" s="59" t="s">
        <v>76</v>
      </c>
      <c r="B17" s="59"/>
      <c r="C17" s="60">
        <f t="shared" si="1"/>
        <v>17462.80999999999</v>
      </c>
      <c r="D17" s="61"/>
      <c r="E17" s="60">
        <f>E16</f>
        <v>15755.89</v>
      </c>
      <c r="F17" s="61"/>
      <c r="G17" s="60">
        <v>13923.16</v>
      </c>
      <c r="H17" s="61"/>
      <c r="I17" s="57">
        <f>'СОДЕРЖАНИЕ ЖИЛЬЯ'!I55</f>
        <v>7677.5351500000006</v>
      </c>
      <c r="J17" s="58"/>
      <c r="K17" s="56">
        <f t="shared" si="2"/>
        <v>6245.6248499999992</v>
      </c>
      <c r="L17" s="59"/>
      <c r="M17" s="3">
        <f t="shared" si="0"/>
        <v>19295.53999999999</v>
      </c>
    </row>
    <row r="18" spans="1:13" x14ac:dyDescent="0.3">
      <c r="A18" s="59" t="s">
        <v>79</v>
      </c>
      <c r="B18" s="59"/>
      <c r="C18" s="60">
        <f>M17</f>
        <v>19295.53999999999</v>
      </c>
      <c r="D18" s="61"/>
      <c r="E18" s="60">
        <f t="shared" ref="E18:E23" si="3">E17</f>
        <v>15755.89</v>
      </c>
      <c r="F18" s="61"/>
      <c r="G18" s="60">
        <v>15888.54</v>
      </c>
      <c r="H18" s="61"/>
      <c r="I18" s="57">
        <f>'СОДЕРЖАНИЕ ЖИЛЬЯ'!I62</f>
        <v>32266.611150000001</v>
      </c>
      <c r="J18" s="58"/>
      <c r="K18" s="56">
        <f t="shared" ref="K18:K23" si="4">G18-I18</f>
        <v>-16378.07115</v>
      </c>
      <c r="L18" s="59"/>
      <c r="M18" s="3">
        <f t="shared" si="0"/>
        <v>19162.889999999992</v>
      </c>
    </row>
    <row r="19" spans="1:13" x14ac:dyDescent="0.3">
      <c r="A19" s="59" t="s">
        <v>80</v>
      </c>
      <c r="B19" s="59"/>
      <c r="C19" s="60">
        <f t="shared" ref="C19:C23" si="5">M18</f>
        <v>19162.889999999992</v>
      </c>
      <c r="D19" s="61"/>
      <c r="E19" s="60">
        <f t="shared" si="3"/>
        <v>15755.89</v>
      </c>
      <c r="F19" s="61"/>
      <c r="G19" s="60">
        <v>14785.95</v>
      </c>
      <c r="H19" s="61"/>
      <c r="I19" s="57">
        <f>'СОДЕРЖАНИЕ ЖИЛЬЯ'!I69</f>
        <v>9181.9293900000011</v>
      </c>
      <c r="J19" s="58"/>
      <c r="K19" s="56">
        <f t="shared" si="4"/>
        <v>5604.0206099999996</v>
      </c>
      <c r="L19" s="59"/>
      <c r="M19" s="3">
        <f t="shared" si="0"/>
        <v>20132.829999999991</v>
      </c>
    </row>
    <row r="20" spans="1:13" x14ac:dyDescent="0.3">
      <c r="A20" s="59" t="s">
        <v>81</v>
      </c>
      <c r="B20" s="59"/>
      <c r="C20" s="60">
        <f t="shared" si="5"/>
        <v>20132.829999999991</v>
      </c>
      <c r="D20" s="61"/>
      <c r="E20" s="60">
        <f t="shared" si="3"/>
        <v>15755.89</v>
      </c>
      <c r="F20" s="61"/>
      <c r="G20" s="60">
        <v>16376.67</v>
      </c>
      <c r="H20" s="61"/>
      <c r="I20" s="57">
        <f>'СОДЕРЖАНИЕ ЖИЛЬЯ'!I76</f>
        <v>13193.789070000001</v>
      </c>
      <c r="J20" s="58"/>
      <c r="K20" s="56">
        <f t="shared" si="4"/>
        <v>3182.8809299999994</v>
      </c>
      <c r="L20" s="59"/>
      <c r="M20" s="3">
        <f t="shared" si="0"/>
        <v>19512.049999999988</v>
      </c>
    </row>
    <row r="21" spans="1:13" x14ac:dyDescent="0.3">
      <c r="A21" s="59" t="s">
        <v>82</v>
      </c>
      <c r="B21" s="59"/>
      <c r="C21" s="60">
        <f t="shared" si="5"/>
        <v>19512.049999999988</v>
      </c>
      <c r="D21" s="61"/>
      <c r="E21" s="60">
        <f t="shared" si="3"/>
        <v>15755.89</v>
      </c>
      <c r="F21" s="61"/>
      <c r="G21" s="60">
        <v>14860.78</v>
      </c>
      <c r="H21" s="61"/>
      <c r="I21" s="57">
        <f>'СОДЕРЖАНИЕ ЖИЛЬЯ'!I85</f>
        <v>16619.94627</v>
      </c>
      <c r="J21" s="58"/>
      <c r="K21" s="56">
        <f t="shared" si="4"/>
        <v>-1759.1662699999997</v>
      </c>
      <c r="L21" s="59"/>
      <c r="M21" s="3">
        <f t="shared" si="0"/>
        <v>20407.159999999989</v>
      </c>
    </row>
    <row r="22" spans="1:13" x14ac:dyDescent="0.3">
      <c r="A22" s="59" t="s">
        <v>83</v>
      </c>
      <c r="B22" s="59"/>
      <c r="C22" s="60">
        <f t="shared" si="5"/>
        <v>20407.159999999989</v>
      </c>
      <c r="D22" s="61"/>
      <c r="E22" s="60">
        <f t="shared" si="3"/>
        <v>15755.89</v>
      </c>
      <c r="F22" s="61"/>
      <c r="G22" s="60">
        <v>15429.51</v>
      </c>
      <c r="H22" s="61"/>
      <c r="I22" s="57">
        <f>'СОДЕРЖАНИЕ ЖИЛЬЯ'!I95</f>
        <v>15629.871870000001</v>
      </c>
      <c r="J22" s="58"/>
      <c r="K22" s="56">
        <f t="shared" si="4"/>
        <v>-200.36187000000064</v>
      </c>
      <c r="L22" s="59"/>
      <c r="M22" s="3">
        <f t="shared" si="0"/>
        <v>20733.539999999986</v>
      </c>
    </row>
    <row r="23" spans="1:13" x14ac:dyDescent="0.3">
      <c r="A23" s="59" t="s">
        <v>84</v>
      </c>
      <c r="B23" s="59"/>
      <c r="C23" s="60">
        <f t="shared" si="5"/>
        <v>20733.539999999986</v>
      </c>
      <c r="D23" s="61"/>
      <c r="E23" s="60">
        <f t="shared" si="3"/>
        <v>15755.89</v>
      </c>
      <c r="F23" s="61"/>
      <c r="G23" s="60">
        <v>17908.22</v>
      </c>
      <c r="H23" s="61"/>
      <c r="I23" s="57">
        <f>'СОДЕРЖАНИЕ ЖИЛЬЯ'!I103</f>
        <v>20890.287710000001</v>
      </c>
      <c r="J23" s="58"/>
      <c r="K23" s="56">
        <f t="shared" si="4"/>
        <v>-2982.0677099999994</v>
      </c>
      <c r="L23" s="59"/>
      <c r="M23" s="3">
        <v>22616.02</v>
      </c>
    </row>
    <row r="24" spans="1:13" x14ac:dyDescent="0.3">
      <c r="A24" s="79" t="s">
        <v>8</v>
      </c>
      <c r="B24" s="79"/>
      <c r="C24" s="80"/>
      <c r="D24" s="81"/>
      <c r="E24" s="78">
        <f>SUM(E12:E23)</f>
        <v>189070.68000000005</v>
      </c>
      <c r="F24" s="79"/>
      <c r="G24" s="78">
        <f>SUM(G12:G23)</f>
        <v>187689.11000000002</v>
      </c>
      <c r="H24" s="78"/>
      <c r="I24" s="82">
        <f>SUM(I12:I23)</f>
        <v>177831.71940000003</v>
      </c>
      <c r="J24" s="83"/>
      <c r="K24" s="78">
        <f>SUM(K12:K23)</f>
        <v>9857.3906000000006</v>
      </c>
      <c r="L24" s="79"/>
      <c r="M24" s="4">
        <f>M23</f>
        <v>22616.02</v>
      </c>
    </row>
    <row r="25" spans="1:13" x14ac:dyDescent="0.3">
      <c r="A25" s="53" t="s">
        <v>85</v>
      </c>
      <c r="B25" s="54"/>
      <c r="C25" s="54"/>
      <c r="D25" s="54"/>
      <c r="E25" s="54"/>
      <c r="F25" s="54"/>
      <c r="G25" s="54"/>
      <c r="H25" s="54"/>
      <c r="I25" s="54"/>
      <c r="J25" s="55"/>
      <c r="K25" s="56">
        <f>L10+K24</f>
        <v>-209265.16939999998</v>
      </c>
      <c r="L25" s="56"/>
      <c r="M25" s="4"/>
    </row>
    <row r="26" spans="1:13" x14ac:dyDescent="0.3">
      <c r="A26" s="62" t="s">
        <v>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46.5" customHeight="1" x14ac:dyDescent="0.3">
      <c r="A27" s="66" t="s">
        <v>10</v>
      </c>
      <c r="B27" s="67"/>
      <c r="C27" s="67"/>
      <c r="D27" s="68"/>
      <c r="E27" s="105" t="s">
        <v>6</v>
      </c>
      <c r="F27" s="106"/>
      <c r="G27" s="106"/>
      <c r="H27" s="107"/>
      <c r="I27" s="63" t="s">
        <v>2</v>
      </c>
      <c r="J27" s="95"/>
      <c r="K27" s="63" t="s">
        <v>3</v>
      </c>
      <c r="L27" s="63"/>
      <c r="M27" s="2" t="s">
        <v>7</v>
      </c>
    </row>
    <row r="28" spans="1:13" ht="17.25" customHeight="1" x14ac:dyDescent="0.3">
      <c r="A28" s="101" t="s">
        <v>11</v>
      </c>
      <c r="B28" s="102"/>
      <c r="C28" s="102"/>
      <c r="D28" s="103"/>
      <c r="E28" s="108">
        <v>554.01</v>
      </c>
      <c r="F28" s="109"/>
      <c r="G28" s="109"/>
      <c r="H28" s="110"/>
      <c r="I28" s="99">
        <f>527.15*12</f>
        <v>6325.7999999999993</v>
      </c>
      <c r="J28" s="100"/>
      <c r="K28" s="70">
        <f>I28-M28</f>
        <v>5588.4999999999991</v>
      </c>
      <c r="L28" s="71"/>
      <c r="M28" s="5">
        <v>737.3</v>
      </c>
    </row>
    <row r="29" spans="1:13" x14ac:dyDescent="0.3">
      <c r="A29" s="53" t="s">
        <v>12</v>
      </c>
      <c r="B29" s="54"/>
      <c r="C29" s="54"/>
      <c r="D29" s="55"/>
      <c r="E29" s="60">
        <v>247.12</v>
      </c>
      <c r="F29" s="111"/>
      <c r="G29" s="111"/>
      <c r="H29" s="61"/>
      <c r="I29" s="53">
        <f>234.56*12</f>
        <v>2814.7200000000003</v>
      </c>
      <c r="J29" s="55"/>
      <c r="K29" s="60">
        <f>I29-M29</f>
        <v>2486.1000000000004</v>
      </c>
      <c r="L29" s="55"/>
      <c r="M29" s="5">
        <v>328.62</v>
      </c>
    </row>
    <row r="30" spans="1:13" x14ac:dyDescent="0.3">
      <c r="A30" s="53" t="s">
        <v>13</v>
      </c>
      <c r="B30" s="54"/>
      <c r="C30" s="54"/>
      <c r="D30" s="55"/>
      <c r="E30" s="60">
        <v>1880.51</v>
      </c>
      <c r="F30" s="111"/>
      <c r="G30" s="111"/>
      <c r="H30" s="61"/>
      <c r="I30" s="53">
        <f>1807.23*12</f>
        <v>21686.760000000002</v>
      </c>
      <c r="J30" s="55"/>
      <c r="K30" s="60">
        <f>I30-M30</f>
        <v>19177.910000000003</v>
      </c>
      <c r="L30" s="61"/>
      <c r="M30" s="5">
        <v>2508.85</v>
      </c>
    </row>
    <row r="31" spans="1:13" x14ac:dyDescent="0.3">
      <c r="A31" s="64"/>
      <c r="B31" s="104"/>
      <c r="C31" s="104"/>
      <c r="D31" s="65"/>
      <c r="E31" s="82"/>
      <c r="F31" s="112"/>
      <c r="G31" s="112"/>
      <c r="H31" s="83"/>
      <c r="I31" s="82">
        <f>SUM(I28:I30)</f>
        <v>30827.280000000002</v>
      </c>
      <c r="J31" s="65"/>
      <c r="K31" s="64">
        <f>SUM(K28:K30)</f>
        <v>27252.510000000002</v>
      </c>
      <c r="L31" s="65"/>
      <c r="M31" s="4">
        <f>SUM(M28:M30)</f>
        <v>3574.77</v>
      </c>
    </row>
    <row r="32" spans="1:13" x14ac:dyDescent="0.3">
      <c r="A32" s="96" t="s">
        <v>66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  <c r="M32" s="45">
        <v>809.93</v>
      </c>
    </row>
    <row r="33" spans="1:13" x14ac:dyDescent="0.3">
      <c r="A33" s="69" t="s">
        <v>14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46">
        <v>4774.6899999999996</v>
      </c>
    </row>
    <row r="34" spans="1:13" x14ac:dyDescent="0.3">
      <c r="A34" s="96" t="s">
        <v>51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8"/>
      <c r="M34" s="47">
        <f>1329.76+4597.88</f>
        <v>5927.64</v>
      </c>
    </row>
    <row r="35" spans="1:13" x14ac:dyDescent="0.3">
      <c r="A35" s="69" t="s">
        <v>15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34">
        <v>8880.65</v>
      </c>
    </row>
    <row r="36" spans="1:13" x14ac:dyDescent="0.3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7"/>
      <c r="M36" s="38">
        <f>SUM(M32:M35)</f>
        <v>20392.91</v>
      </c>
    </row>
    <row r="37" spans="1:13" x14ac:dyDescent="0.3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</row>
    <row r="38" spans="1:13" ht="15.6" x14ac:dyDescent="0.3">
      <c r="A38" s="69" t="s">
        <v>96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8">
        <f>M24+M31+M36</f>
        <v>46583.7</v>
      </c>
    </row>
    <row r="39" spans="1:13" x14ac:dyDescent="0.3">
      <c r="A39" s="69" t="s">
        <v>16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>
        <f>E7+G24-I24</f>
        <v>-209265.16940000001</v>
      </c>
    </row>
    <row r="41" spans="1:13" x14ac:dyDescent="0.3">
      <c r="A41" s="93"/>
      <c r="B41" s="93"/>
      <c r="C41" s="93"/>
      <c r="D41" s="9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93"/>
      <c r="B42" s="93"/>
      <c r="C42" s="93"/>
      <c r="D42" s="93"/>
      <c r="K42" s="94"/>
      <c r="L42" s="94"/>
      <c r="M42" s="94"/>
    </row>
  </sheetData>
  <mergeCells count="140">
    <mergeCell ref="A41:D41"/>
    <mergeCell ref="A42:D42"/>
    <mergeCell ref="K42:M42"/>
    <mergeCell ref="A6:D6"/>
    <mergeCell ref="E6:F6"/>
    <mergeCell ref="G6:K6"/>
    <mergeCell ref="A11:B11"/>
    <mergeCell ref="C11:D11"/>
    <mergeCell ref="E11:F11"/>
    <mergeCell ref="G11:H11"/>
    <mergeCell ref="A32:L32"/>
    <mergeCell ref="A34:L34"/>
    <mergeCell ref="I28:J28"/>
    <mergeCell ref="I27:J27"/>
    <mergeCell ref="I31:J31"/>
    <mergeCell ref="A28:D28"/>
    <mergeCell ref="A29:D29"/>
    <mergeCell ref="A30:D30"/>
    <mergeCell ref="A31:D31"/>
    <mergeCell ref="E27:H27"/>
    <mergeCell ref="E28:H28"/>
    <mergeCell ref="E29:H29"/>
    <mergeCell ref="E30:H30"/>
    <mergeCell ref="E31:H31"/>
    <mergeCell ref="A9:M9"/>
    <mergeCell ref="G12:H12"/>
    <mergeCell ref="K12:L12"/>
    <mergeCell ref="A12:B12"/>
    <mergeCell ref="C12:D12"/>
    <mergeCell ref="E12:F12"/>
    <mergeCell ref="I11:J11"/>
    <mergeCell ref="I12:J12"/>
    <mergeCell ref="K11:L11"/>
    <mergeCell ref="K24:L24"/>
    <mergeCell ref="A24:B24"/>
    <mergeCell ref="C24:D24"/>
    <mergeCell ref="E24:F24"/>
    <mergeCell ref="G24:H24"/>
    <mergeCell ref="I24:J24"/>
    <mergeCell ref="A1:M1"/>
    <mergeCell ref="A2:D2"/>
    <mergeCell ref="E2:I2"/>
    <mergeCell ref="J2:M2"/>
    <mergeCell ref="A3:B3"/>
    <mergeCell ref="C3:M3"/>
    <mergeCell ref="A4:G4"/>
    <mergeCell ref="H4:M4"/>
    <mergeCell ref="L10:M10"/>
    <mergeCell ref="A10:K10"/>
    <mergeCell ref="A7:D7"/>
    <mergeCell ref="E7:F7"/>
    <mergeCell ref="G7:K7"/>
    <mergeCell ref="A5:G5"/>
    <mergeCell ref="H5:M5"/>
    <mergeCell ref="L6:M6"/>
    <mergeCell ref="L7:M7"/>
    <mergeCell ref="A8:M8"/>
    <mergeCell ref="A26:M26"/>
    <mergeCell ref="K27:L27"/>
    <mergeCell ref="K29:L29"/>
    <mergeCell ref="K30:L30"/>
    <mergeCell ref="K31:L31"/>
    <mergeCell ref="A27:D27"/>
    <mergeCell ref="A38:L38"/>
    <mergeCell ref="A39:L39"/>
    <mergeCell ref="K28:L28"/>
    <mergeCell ref="A33:L33"/>
    <mergeCell ref="A35:L35"/>
    <mergeCell ref="I29:J29"/>
    <mergeCell ref="I30:J30"/>
    <mergeCell ref="A37:M37"/>
    <mergeCell ref="A36:L36"/>
    <mergeCell ref="G13:H13"/>
    <mergeCell ref="G14:H14"/>
    <mergeCell ref="G15:H15"/>
    <mergeCell ref="G16:H16"/>
    <mergeCell ref="G17:H17"/>
    <mergeCell ref="E13:F13"/>
    <mergeCell ref="E14:F14"/>
    <mergeCell ref="E15:F15"/>
    <mergeCell ref="E16:F16"/>
    <mergeCell ref="E17:F17"/>
    <mergeCell ref="C13:D13"/>
    <mergeCell ref="C14:D14"/>
    <mergeCell ref="C15:D15"/>
    <mergeCell ref="C16:D16"/>
    <mergeCell ref="C17:D17"/>
    <mergeCell ref="A13:B13"/>
    <mergeCell ref="A14:B14"/>
    <mergeCell ref="A15:B15"/>
    <mergeCell ref="A16:B16"/>
    <mergeCell ref="A17:B17"/>
    <mergeCell ref="K14:L14"/>
    <mergeCell ref="K15:L15"/>
    <mergeCell ref="K16:L16"/>
    <mergeCell ref="K17:L17"/>
    <mergeCell ref="I13:J13"/>
    <mergeCell ref="I14:J14"/>
    <mergeCell ref="I15:J15"/>
    <mergeCell ref="I16:J16"/>
    <mergeCell ref="I17:J17"/>
    <mergeCell ref="K13:L13"/>
    <mergeCell ref="G22:H22"/>
    <mergeCell ref="G23:H23"/>
    <mergeCell ref="A18:B18"/>
    <mergeCell ref="A19:B19"/>
    <mergeCell ref="A20:B20"/>
    <mergeCell ref="A21:B21"/>
    <mergeCell ref="A22:B22"/>
    <mergeCell ref="A23:B23"/>
    <mergeCell ref="C18:D18"/>
    <mergeCell ref="C19:D19"/>
    <mergeCell ref="C20:D20"/>
    <mergeCell ref="C21:D21"/>
    <mergeCell ref="C22:D22"/>
    <mergeCell ref="C23:D23"/>
    <mergeCell ref="A25:J25"/>
    <mergeCell ref="K25:L25"/>
    <mergeCell ref="I18:J18"/>
    <mergeCell ref="I19:J19"/>
    <mergeCell ref="I20:J20"/>
    <mergeCell ref="I21:J21"/>
    <mergeCell ref="I22:J22"/>
    <mergeCell ref="I23:J23"/>
    <mergeCell ref="K18:L18"/>
    <mergeCell ref="K19:L19"/>
    <mergeCell ref="K20:L20"/>
    <mergeCell ref="K21:L21"/>
    <mergeCell ref="K22:L22"/>
    <mergeCell ref="K23:L23"/>
    <mergeCell ref="E18:F18"/>
    <mergeCell ref="E19:F19"/>
    <mergeCell ref="E20:F20"/>
    <mergeCell ref="E21:F21"/>
    <mergeCell ref="E22:F22"/>
    <mergeCell ref="E23:F23"/>
    <mergeCell ref="G18:H18"/>
    <mergeCell ref="G19:H19"/>
    <mergeCell ref="G20:H20"/>
    <mergeCell ref="G21:H21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07"/>
  <sheetViews>
    <sheetView topLeftCell="A103" zoomScaleNormal="100" workbookViewId="0">
      <selection activeCell="F110" sqref="F110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30" style="13" customWidth="1"/>
    <col min="7" max="7" width="8.88671875" style="13" customWidth="1"/>
    <col min="8" max="8" width="8.33203125" style="13" customWidth="1"/>
    <col min="9" max="9" width="12.664062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17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52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67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98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5" t="s">
        <v>48</v>
      </c>
      <c r="C6" s="25"/>
      <c r="D6" s="26"/>
      <c r="E6" s="26"/>
      <c r="F6" s="25"/>
      <c r="G6" s="27"/>
      <c r="H6" s="27"/>
      <c r="I6" s="27"/>
      <c r="J6" s="28"/>
    </row>
    <row r="7" spans="2:10" x14ac:dyDescent="0.3">
      <c r="B7" s="18"/>
      <c r="C7" s="18"/>
      <c r="D7" s="18"/>
      <c r="E7" s="18"/>
      <c r="F7" s="18"/>
      <c r="G7" s="18"/>
      <c r="H7" s="19" t="s">
        <v>18</v>
      </c>
      <c r="I7" s="20">
        <f ca="1">TODAY()</f>
        <v>45379</v>
      </c>
    </row>
    <row r="8" spans="2:10" ht="12.75" customHeight="1" x14ac:dyDescent="0.3">
      <c r="B8" s="130" t="s">
        <v>19</v>
      </c>
      <c r="C8" s="124" t="s">
        <v>25</v>
      </c>
      <c r="D8" s="128" t="s">
        <v>20</v>
      </c>
      <c r="E8" s="126"/>
      <c r="F8" s="124" t="s">
        <v>21</v>
      </c>
      <c r="G8" s="124" t="s">
        <v>22</v>
      </c>
      <c r="H8" s="124" t="s">
        <v>23</v>
      </c>
      <c r="I8" s="126" t="s">
        <v>24</v>
      </c>
    </row>
    <row r="9" spans="2:10" ht="24" customHeight="1" x14ac:dyDescent="0.3">
      <c r="B9" s="131"/>
      <c r="C9" s="125"/>
      <c r="D9" s="129"/>
      <c r="E9" s="127"/>
      <c r="F9" s="132"/>
      <c r="G9" s="132"/>
      <c r="H9" s="125"/>
      <c r="I9" s="127"/>
    </row>
    <row r="10" spans="2:10" x14ac:dyDescent="0.3">
      <c r="B10" s="113" t="s">
        <v>99</v>
      </c>
      <c r="C10" s="114"/>
      <c r="D10" s="114"/>
      <c r="E10" s="114"/>
      <c r="F10" s="114"/>
      <c r="G10" s="114"/>
      <c r="H10" s="114"/>
      <c r="I10" s="115"/>
    </row>
    <row r="11" spans="2:10" ht="26.25" customHeight="1" x14ac:dyDescent="0.3">
      <c r="B11" s="21">
        <v>1</v>
      </c>
      <c r="C11" s="39" t="s">
        <v>103</v>
      </c>
      <c r="D11" s="116" t="s">
        <v>27</v>
      </c>
      <c r="E11" s="117"/>
      <c r="F11" s="22" t="s">
        <v>26</v>
      </c>
      <c r="G11" s="23" t="s">
        <v>68</v>
      </c>
      <c r="H11" s="37">
        <v>1485</v>
      </c>
      <c r="I11" s="24">
        <f>H11*2.7</f>
        <v>4009.5000000000005</v>
      </c>
    </row>
    <row r="12" spans="2:10" ht="26.4" x14ac:dyDescent="0.3">
      <c r="B12" s="21">
        <v>2</v>
      </c>
      <c r="C12" s="39" t="s">
        <v>103</v>
      </c>
      <c r="D12" s="116" t="s">
        <v>27</v>
      </c>
      <c r="E12" s="117"/>
      <c r="F12" s="22" t="s">
        <v>29</v>
      </c>
      <c r="G12" s="23" t="s">
        <v>28</v>
      </c>
      <c r="H12" s="23">
        <v>1</v>
      </c>
      <c r="I12" s="24">
        <f>(31125.53*1.9%)+(29485.6*1.6%)</f>
        <v>1063.1546699999999</v>
      </c>
    </row>
    <row r="13" spans="2:10" ht="26.4" x14ac:dyDescent="0.3">
      <c r="B13" s="21">
        <v>3</v>
      </c>
      <c r="C13" s="39" t="s">
        <v>103</v>
      </c>
      <c r="D13" s="116" t="s">
        <v>27</v>
      </c>
      <c r="E13" s="117"/>
      <c r="F13" s="43" t="s">
        <v>102</v>
      </c>
      <c r="G13" s="23" t="s">
        <v>28</v>
      </c>
      <c r="H13" s="23">
        <v>1</v>
      </c>
      <c r="I13" s="24">
        <v>2100</v>
      </c>
    </row>
    <row r="14" spans="2:10" ht="12.75" customHeight="1" x14ac:dyDescent="0.3">
      <c r="B14" s="21">
        <v>4</v>
      </c>
      <c r="C14" s="39" t="s">
        <v>103</v>
      </c>
      <c r="D14" s="116" t="s">
        <v>27</v>
      </c>
      <c r="E14" s="117"/>
      <c r="F14" s="36" t="s">
        <v>100</v>
      </c>
      <c r="G14" s="23" t="s">
        <v>77</v>
      </c>
      <c r="H14" s="23">
        <v>1</v>
      </c>
      <c r="I14" s="24">
        <v>1000</v>
      </c>
    </row>
    <row r="15" spans="2:10" ht="30.75" customHeight="1" x14ac:dyDescent="0.3">
      <c r="B15" s="21">
        <v>5</v>
      </c>
      <c r="C15" s="39" t="s">
        <v>103</v>
      </c>
      <c r="D15" s="116" t="s">
        <v>27</v>
      </c>
      <c r="E15" s="117"/>
      <c r="F15" s="41" t="s">
        <v>101</v>
      </c>
      <c r="G15" s="23" t="s">
        <v>77</v>
      </c>
      <c r="H15" s="23">
        <v>1</v>
      </c>
      <c r="I15" s="24">
        <v>1986</v>
      </c>
    </row>
    <row r="16" spans="2:10" ht="51" customHeight="1" x14ac:dyDescent="0.3">
      <c r="B16" s="21">
        <v>6</v>
      </c>
      <c r="C16" s="39" t="s">
        <v>103</v>
      </c>
      <c r="D16" s="116" t="s">
        <v>27</v>
      </c>
      <c r="E16" s="117"/>
      <c r="F16" s="22" t="s">
        <v>97</v>
      </c>
      <c r="G16" s="23" t="s">
        <v>28</v>
      </c>
      <c r="H16" s="23">
        <v>1</v>
      </c>
      <c r="I16" s="24">
        <f>1485*0.1</f>
        <v>148.5</v>
      </c>
    </row>
    <row r="17" spans="2:9" x14ac:dyDescent="0.3">
      <c r="B17" s="118" t="s">
        <v>104</v>
      </c>
      <c r="C17" s="119"/>
      <c r="D17" s="119"/>
      <c r="E17" s="119"/>
      <c r="F17" s="119"/>
      <c r="G17" s="119"/>
      <c r="H17" s="120"/>
      <c r="I17" s="44">
        <f>SUM(I11:I16)</f>
        <v>10307.15467</v>
      </c>
    </row>
    <row r="18" spans="2:9" x14ac:dyDescent="0.3">
      <c r="B18" s="113" t="s">
        <v>105</v>
      </c>
      <c r="C18" s="114"/>
      <c r="D18" s="114"/>
      <c r="E18" s="114"/>
      <c r="F18" s="114"/>
      <c r="G18" s="114"/>
      <c r="H18" s="114"/>
      <c r="I18" s="115"/>
    </row>
    <row r="19" spans="2:9" ht="26.25" customHeight="1" x14ac:dyDescent="0.3">
      <c r="B19" s="21">
        <v>1</v>
      </c>
      <c r="C19" s="39" t="s">
        <v>109</v>
      </c>
      <c r="D19" s="116" t="s">
        <v>27</v>
      </c>
      <c r="E19" s="117"/>
      <c r="F19" s="22" t="s">
        <v>26</v>
      </c>
      <c r="G19" s="23" t="s">
        <v>68</v>
      </c>
      <c r="H19" s="37">
        <v>1485</v>
      </c>
      <c r="I19" s="24">
        <f>H19*2.7</f>
        <v>4009.5000000000005</v>
      </c>
    </row>
    <row r="20" spans="2:9" ht="26.4" x14ac:dyDescent="0.3">
      <c r="B20" s="21">
        <v>2</v>
      </c>
      <c r="C20" s="39" t="s">
        <v>109</v>
      </c>
      <c r="D20" s="116" t="s">
        <v>27</v>
      </c>
      <c r="E20" s="117"/>
      <c r="F20" s="22" t="s">
        <v>29</v>
      </c>
      <c r="G20" s="23" t="s">
        <v>28</v>
      </c>
      <c r="H20" s="23">
        <v>1</v>
      </c>
      <c r="I20" s="24">
        <f>(31125.53*1.9%)+(24471.81*1.6%)</f>
        <v>982.93402999999989</v>
      </c>
    </row>
    <row r="21" spans="2:9" x14ac:dyDescent="0.3">
      <c r="B21" s="21">
        <v>3</v>
      </c>
      <c r="C21" s="39" t="s">
        <v>109</v>
      </c>
      <c r="D21" s="116" t="s">
        <v>27</v>
      </c>
      <c r="E21" s="117"/>
      <c r="F21" s="42" t="s">
        <v>108</v>
      </c>
      <c r="G21" s="23" t="s">
        <v>28</v>
      </c>
      <c r="H21" s="23">
        <v>1</v>
      </c>
      <c r="I21" s="24">
        <v>2600</v>
      </c>
    </row>
    <row r="22" spans="2:9" x14ac:dyDescent="0.3">
      <c r="B22" s="21">
        <v>4</v>
      </c>
      <c r="C22" s="39" t="s">
        <v>109</v>
      </c>
      <c r="D22" s="116" t="s">
        <v>27</v>
      </c>
      <c r="E22" s="117"/>
      <c r="F22" s="22" t="s">
        <v>106</v>
      </c>
      <c r="G22" s="23" t="s">
        <v>77</v>
      </c>
      <c r="H22" s="23">
        <v>1</v>
      </c>
      <c r="I22" s="24">
        <v>1000</v>
      </c>
    </row>
    <row r="23" spans="2:9" ht="26.4" x14ac:dyDescent="0.3">
      <c r="B23" s="21">
        <v>5</v>
      </c>
      <c r="C23" s="39" t="s">
        <v>109</v>
      </c>
      <c r="D23" s="116" t="s">
        <v>27</v>
      </c>
      <c r="E23" s="117"/>
      <c r="F23" s="22" t="s">
        <v>107</v>
      </c>
      <c r="G23" s="23" t="s">
        <v>77</v>
      </c>
      <c r="H23" s="23">
        <v>1</v>
      </c>
      <c r="I23" s="24">
        <v>6035</v>
      </c>
    </row>
    <row r="24" spans="2:9" ht="15" customHeight="1" x14ac:dyDescent="0.3">
      <c r="B24" s="21">
        <v>6</v>
      </c>
      <c r="C24" s="39" t="s">
        <v>109</v>
      </c>
      <c r="D24" s="116" t="s">
        <v>27</v>
      </c>
      <c r="E24" s="117"/>
      <c r="F24" s="41" t="s">
        <v>78</v>
      </c>
      <c r="G24" s="23" t="s">
        <v>77</v>
      </c>
      <c r="H24" s="23">
        <v>1</v>
      </c>
      <c r="I24" s="24">
        <v>6060</v>
      </c>
    </row>
    <row r="25" spans="2:9" ht="50.25" customHeight="1" x14ac:dyDescent="0.3">
      <c r="B25" s="21">
        <v>7</v>
      </c>
      <c r="C25" s="39" t="s">
        <v>109</v>
      </c>
      <c r="D25" s="116" t="s">
        <v>27</v>
      </c>
      <c r="E25" s="117"/>
      <c r="F25" s="22" t="s">
        <v>97</v>
      </c>
      <c r="G25" s="23" t="s">
        <v>28</v>
      </c>
      <c r="H25" s="23">
        <v>1</v>
      </c>
      <c r="I25" s="24">
        <f>I16</f>
        <v>148.5</v>
      </c>
    </row>
    <row r="26" spans="2:9" x14ac:dyDescent="0.3">
      <c r="B26" s="118" t="s">
        <v>110</v>
      </c>
      <c r="C26" s="119"/>
      <c r="D26" s="119"/>
      <c r="E26" s="119"/>
      <c r="F26" s="119"/>
      <c r="G26" s="119"/>
      <c r="H26" s="120"/>
      <c r="I26" s="44">
        <f>SUM(I19:I25)</f>
        <v>20835.93403</v>
      </c>
    </row>
    <row r="27" spans="2:9" x14ac:dyDescent="0.3">
      <c r="B27" s="113" t="s">
        <v>111</v>
      </c>
      <c r="C27" s="114"/>
      <c r="D27" s="114"/>
      <c r="E27" s="114"/>
      <c r="F27" s="114"/>
      <c r="G27" s="114"/>
      <c r="H27" s="114"/>
      <c r="I27" s="115"/>
    </row>
    <row r="28" spans="2:9" ht="26.25" customHeight="1" x14ac:dyDescent="0.3">
      <c r="B28" s="21">
        <v>1</v>
      </c>
      <c r="C28" s="39" t="s">
        <v>113</v>
      </c>
      <c r="D28" s="116" t="s">
        <v>27</v>
      </c>
      <c r="E28" s="117"/>
      <c r="F28" s="22" t="s">
        <v>26</v>
      </c>
      <c r="G28" s="23" t="s">
        <v>68</v>
      </c>
      <c r="H28" s="37">
        <v>1485</v>
      </c>
      <c r="I28" s="24">
        <f>H28*2.7</f>
        <v>4009.5000000000005</v>
      </c>
    </row>
    <row r="29" spans="2:9" ht="26.4" x14ac:dyDescent="0.3">
      <c r="B29" s="21">
        <v>2</v>
      </c>
      <c r="C29" s="39" t="s">
        <v>113</v>
      </c>
      <c r="D29" s="116" t="s">
        <v>27</v>
      </c>
      <c r="E29" s="117"/>
      <c r="F29" s="22" t="s">
        <v>29</v>
      </c>
      <c r="G29" s="23" t="s">
        <v>28</v>
      </c>
      <c r="H29" s="23">
        <v>1</v>
      </c>
      <c r="I29" s="24">
        <f>(31125.53*1.9%)+(31427.33*1.6%)</f>
        <v>1094.22235</v>
      </c>
    </row>
    <row r="30" spans="2:9" ht="26.4" x14ac:dyDescent="0.3">
      <c r="B30" s="21">
        <v>3</v>
      </c>
      <c r="C30" s="39" t="s">
        <v>113</v>
      </c>
      <c r="D30" s="116" t="s">
        <v>27</v>
      </c>
      <c r="E30" s="117"/>
      <c r="F30" s="22" t="s">
        <v>112</v>
      </c>
      <c r="G30" s="23" t="s">
        <v>28</v>
      </c>
      <c r="H30" s="23">
        <v>1</v>
      </c>
      <c r="I30" s="24">
        <v>2269.3000000000002</v>
      </c>
    </row>
    <row r="31" spans="2:9" ht="49.5" customHeight="1" x14ac:dyDescent="0.3">
      <c r="B31" s="21">
        <v>4</v>
      </c>
      <c r="C31" s="39" t="s">
        <v>113</v>
      </c>
      <c r="D31" s="116" t="s">
        <v>27</v>
      </c>
      <c r="E31" s="117"/>
      <c r="F31" s="22" t="s">
        <v>97</v>
      </c>
      <c r="G31" s="23" t="s">
        <v>28</v>
      </c>
      <c r="H31" s="23">
        <v>1</v>
      </c>
      <c r="I31" s="24">
        <f>I25</f>
        <v>148.5</v>
      </c>
    </row>
    <row r="32" spans="2:9" x14ac:dyDescent="0.3">
      <c r="B32" s="118" t="s">
        <v>114</v>
      </c>
      <c r="C32" s="119"/>
      <c r="D32" s="119"/>
      <c r="E32" s="119"/>
      <c r="F32" s="119"/>
      <c r="G32" s="119"/>
      <c r="H32" s="120"/>
      <c r="I32" s="44">
        <f>SUM(I28:I31)</f>
        <v>7521.5223500000002</v>
      </c>
    </row>
    <row r="33" spans="2:9" x14ac:dyDescent="0.3">
      <c r="B33" s="113" t="s">
        <v>115</v>
      </c>
      <c r="C33" s="114"/>
      <c r="D33" s="114"/>
      <c r="E33" s="114"/>
      <c r="F33" s="114"/>
      <c r="G33" s="114"/>
      <c r="H33" s="114"/>
      <c r="I33" s="115"/>
    </row>
    <row r="34" spans="2:9" ht="26.25" customHeight="1" x14ac:dyDescent="0.3">
      <c r="B34" s="21">
        <v>1</v>
      </c>
      <c r="C34" s="39" t="s">
        <v>117</v>
      </c>
      <c r="D34" s="116" t="s">
        <v>27</v>
      </c>
      <c r="E34" s="117"/>
      <c r="F34" s="22" t="s">
        <v>26</v>
      </c>
      <c r="G34" s="23" t="s">
        <v>68</v>
      </c>
      <c r="H34" s="37">
        <v>1485</v>
      </c>
      <c r="I34" s="24">
        <f>H34*2.7</f>
        <v>4009.5000000000005</v>
      </c>
    </row>
    <row r="35" spans="2:9" ht="26.4" x14ac:dyDescent="0.3">
      <c r="B35" s="21">
        <v>2</v>
      </c>
      <c r="C35" s="39" t="s">
        <v>117</v>
      </c>
      <c r="D35" s="116" t="s">
        <v>27</v>
      </c>
      <c r="E35" s="117"/>
      <c r="F35" s="22" t="s">
        <v>29</v>
      </c>
      <c r="G35" s="23" t="s">
        <v>28</v>
      </c>
      <c r="H35" s="23">
        <v>1</v>
      </c>
      <c r="I35" s="24">
        <f>(31125.53*1.9%)+(25747.88*1.6%)</f>
        <v>1003.35115</v>
      </c>
    </row>
    <row r="36" spans="2:9" ht="26.4" x14ac:dyDescent="0.3">
      <c r="B36" s="21">
        <v>3</v>
      </c>
      <c r="C36" s="39" t="s">
        <v>117</v>
      </c>
      <c r="D36" s="116" t="s">
        <v>27</v>
      </c>
      <c r="E36" s="117"/>
      <c r="F36" s="22" t="s">
        <v>116</v>
      </c>
      <c r="G36" s="23" t="s">
        <v>28</v>
      </c>
      <c r="H36" s="23">
        <v>1</v>
      </c>
      <c r="I36" s="24">
        <v>2413.9</v>
      </c>
    </row>
    <row r="37" spans="2:9" ht="18" customHeight="1" x14ac:dyDescent="0.3">
      <c r="B37" s="21">
        <v>4</v>
      </c>
      <c r="C37" s="39" t="s">
        <v>117</v>
      </c>
      <c r="D37" s="116" t="s">
        <v>27</v>
      </c>
      <c r="E37" s="117"/>
      <c r="F37" s="42" t="s">
        <v>86</v>
      </c>
      <c r="G37" s="23" t="s">
        <v>77</v>
      </c>
      <c r="H37" s="23">
        <v>1</v>
      </c>
      <c r="I37" s="24">
        <v>2000</v>
      </c>
    </row>
    <row r="38" spans="2:9" ht="50.25" customHeight="1" x14ac:dyDescent="0.3">
      <c r="B38" s="21">
        <v>5</v>
      </c>
      <c r="C38" s="39" t="s">
        <v>117</v>
      </c>
      <c r="D38" s="116" t="s">
        <v>27</v>
      </c>
      <c r="E38" s="117"/>
      <c r="F38" s="22" t="s">
        <v>97</v>
      </c>
      <c r="G38" s="23" t="s">
        <v>28</v>
      </c>
      <c r="H38" s="23">
        <v>1</v>
      </c>
      <c r="I38" s="24">
        <f>I31</f>
        <v>148.5</v>
      </c>
    </row>
    <row r="39" spans="2:9" x14ac:dyDescent="0.3">
      <c r="B39" s="118" t="s">
        <v>118</v>
      </c>
      <c r="C39" s="119"/>
      <c r="D39" s="119"/>
      <c r="E39" s="119"/>
      <c r="F39" s="119"/>
      <c r="G39" s="119"/>
      <c r="H39" s="120"/>
      <c r="I39" s="44">
        <f>SUM(I34:I38)</f>
        <v>9575.2511500000001</v>
      </c>
    </row>
    <row r="40" spans="2:9" x14ac:dyDescent="0.3">
      <c r="B40" s="113" t="s">
        <v>119</v>
      </c>
      <c r="C40" s="114"/>
      <c r="D40" s="114"/>
      <c r="E40" s="114"/>
      <c r="F40" s="114"/>
      <c r="G40" s="114"/>
      <c r="H40" s="114"/>
      <c r="I40" s="115"/>
    </row>
    <row r="41" spans="2:9" ht="26.25" customHeight="1" x14ac:dyDescent="0.3">
      <c r="B41" s="21">
        <v>1</v>
      </c>
      <c r="C41" s="40" t="s">
        <v>123</v>
      </c>
      <c r="D41" s="116" t="s">
        <v>27</v>
      </c>
      <c r="E41" s="117"/>
      <c r="F41" s="22" t="s">
        <v>26</v>
      </c>
      <c r="G41" s="23" t="s">
        <v>68</v>
      </c>
      <c r="H41" s="37">
        <v>1485</v>
      </c>
      <c r="I41" s="24">
        <f>H41*2.7</f>
        <v>4009.5000000000005</v>
      </c>
    </row>
    <row r="42" spans="2:9" ht="26.4" x14ac:dyDescent="0.3">
      <c r="B42" s="21">
        <v>2</v>
      </c>
      <c r="C42" s="40" t="s">
        <v>123</v>
      </c>
      <c r="D42" s="116" t="s">
        <v>27</v>
      </c>
      <c r="E42" s="117"/>
      <c r="F42" s="22" t="s">
        <v>29</v>
      </c>
      <c r="G42" s="23" t="s">
        <v>28</v>
      </c>
      <c r="H42" s="23">
        <v>1</v>
      </c>
      <c r="I42" s="24">
        <f>(31125.53*1.9%)+(34079.47*1.6%)</f>
        <v>1136.6565900000001</v>
      </c>
    </row>
    <row r="43" spans="2:9" ht="26.4" x14ac:dyDescent="0.3">
      <c r="B43" s="21">
        <v>3</v>
      </c>
      <c r="C43" s="40" t="s">
        <v>123</v>
      </c>
      <c r="D43" s="116" t="s">
        <v>27</v>
      </c>
      <c r="E43" s="117"/>
      <c r="F43" s="22" t="s">
        <v>69</v>
      </c>
      <c r="G43" s="23" t="s">
        <v>28</v>
      </c>
      <c r="H43" s="23">
        <v>1</v>
      </c>
      <c r="I43" s="24">
        <v>1222.23</v>
      </c>
    </row>
    <row r="44" spans="2:9" ht="26.4" x14ac:dyDescent="0.3">
      <c r="B44" s="21">
        <v>4</v>
      </c>
      <c r="C44" s="40" t="s">
        <v>123</v>
      </c>
      <c r="D44" s="116" t="s">
        <v>27</v>
      </c>
      <c r="E44" s="117"/>
      <c r="F44" s="43" t="s">
        <v>120</v>
      </c>
      <c r="G44" s="23" t="s">
        <v>77</v>
      </c>
      <c r="H44" s="23">
        <v>1</v>
      </c>
      <c r="I44" s="24">
        <v>1615</v>
      </c>
    </row>
    <row r="45" spans="2:9" ht="26.4" x14ac:dyDescent="0.3">
      <c r="B45" s="21">
        <v>5</v>
      </c>
      <c r="C45" s="40" t="s">
        <v>123</v>
      </c>
      <c r="D45" s="116" t="s">
        <v>27</v>
      </c>
      <c r="E45" s="117"/>
      <c r="F45" s="43" t="s">
        <v>121</v>
      </c>
      <c r="G45" s="23" t="s">
        <v>77</v>
      </c>
      <c r="H45" s="23">
        <v>1</v>
      </c>
      <c r="I45" s="24">
        <v>2000</v>
      </c>
    </row>
    <row r="46" spans="2:9" ht="26.4" x14ac:dyDescent="0.3">
      <c r="B46" s="21">
        <v>6</v>
      </c>
      <c r="C46" s="40" t="s">
        <v>123</v>
      </c>
      <c r="D46" s="116" t="s">
        <v>27</v>
      </c>
      <c r="E46" s="117"/>
      <c r="F46" s="43" t="s">
        <v>122</v>
      </c>
      <c r="G46" s="23" t="s">
        <v>77</v>
      </c>
      <c r="H46" s="23">
        <v>1</v>
      </c>
      <c r="I46" s="24">
        <v>4000</v>
      </c>
    </row>
    <row r="47" spans="2:9" ht="52.5" customHeight="1" x14ac:dyDescent="0.3">
      <c r="B47" s="21">
        <v>7</v>
      </c>
      <c r="C47" s="40" t="s">
        <v>123</v>
      </c>
      <c r="D47" s="116" t="s">
        <v>27</v>
      </c>
      <c r="E47" s="117"/>
      <c r="F47" s="22" t="s">
        <v>97</v>
      </c>
      <c r="G47" s="23" t="s">
        <v>28</v>
      </c>
      <c r="H47" s="23">
        <v>1</v>
      </c>
      <c r="I47" s="24">
        <f>I38</f>
        <v>148.5</v>
      </c>
    </row>
    <row r="48" spans="2:9" x14ac:dyDescent="0.3">
      <c r="B48" s="118" t="s">
        <v>124</v>
      </c>
      <c r="C48" s="119"/>
      <c r="D48" s="119"/>
      <c r="E48" s="119"/>
      <c r="F48" s="119"/>
      <c r="G48" s="119"/>
      <c r="H48" s="120"/>
      <c r="I48" s="44">
        <f>SUM(I41:I47)</f>
        <v>14131.88659</v>
      </c>
    </row>
    <row r="49" spans="2:9" x14ac:dyDescent="0.3">
      <c r="B49" s="113" t="s">
        <v>125</v>
      </c>
      <c r="C49" s="114"/>
      <c r="D49" s="114"/>
      <c r="E49" s="114"/>
      <c r="F49" s="114"/>
      <c r="G49" s="114"/>
      <c r="H49" s="114"/>
      <c r="I49" s="115"/>
    </row>
    <row r="50" spans="2:9" ht="26.25" customHeight="1" x14ac:dyDescent="0.3">
      <c r="B50" s="21">
        <v>1</v>
      </c>
      <c r="C50" s="39" t="s">
        <v>128</v>
      </c>
      <c r="D50" s="116" t="s">
        <v>27</v>
      </c>
      <c r="E50" s="117"/>
      <c r="F50" s="22" t="s">
        <v>26</v>
      </c>
      <c r="G50" s="23" t="s">
        <v>68</v>
      </c>
      <c r="H50" s="37">
        <v>1485</v>
      </c>
      <c r="I50" s="24">
        <f>H50*2.7</f>
        <v>4009.5000000000005</v>
      </c>
    </row>
    <row r="51" spans="2:9" ht="26.4" x14ac:dyDescent="0.3">
      <c r="B51" s="21">
        <v>2</v>
      </c>
      <c r="C51" s="39" t="s">
        <v>128</v>
      </c>
      <c r="D51" s="116" t="s">
        <v>27</v>
      </c>
      <c r="E51" s="117"/>
      <c r="F51" s="22" t="s">
        <v>29</v>
      </c>
      <c r="G51" s="23" t="s">
        <v>28</v>
      </c>
      <c r="H51" s="23">
        <v>1</v>
      </c>
      <c r="I51" s="24">
        <f>(31125.53*1.9%)+(26696.88*1.6%)</f>
        <v>1018.5351499999999</v>
      </c>
    </row>
    <row r="52" spans="2:9" ht="27" customHeight="1" x14ac:dyDescent="0.3">
      <c r="B52" s="21">
        <v>3</v>
      </c>
      <c r="C52" s="39" t="s">
        <v>128</v>
      </c>
      <c r="D52" s="116" t="s">
        <v>27</v>
      </c>
      <c r="E52" s="117"/>
      <c r="F52" s="22" t="s">
        <v>127</v>
      </c>
      <c r="G52" s="23" t="s">
        <v>28</v>
      </c>
      <c r="H52" s="23">
        <v>1</v>
      </c>
      <c r="I52" s="24">
        <v>2500</v>
      </c>
    </row>
    <row r="53" spans="2:9" ht="26.4" x14ac:dyDescent="0.3">
      <c r="B53" s="21">
        <v>4</v>
      </c>
      <c r="C53" s="39" t="s">
        <v>128</v>
      </c>
      <c r="D53" s="116" t="s">
        <v>27</v>
      </c>
      <c r="E53" s="117"/>
      <c r="F53" s="43" t="s">
        <v>126</v>
      </c>
      <c r="G53" s="23" t="s">
        <v>77</v>
      </c>
      <c r="H53" s="23">
        <v>1</v>
      </c>
      <c r="I53" s="24">
        <v>1</v>
      </c>
    </row>
    <row r="54" spans="2:9" ht="43.5" customHeight="1" x14ac:dyDescent="0.3">
      <c r="B54" s="21">
        <v>5</v>
      </c>
      <c r="C54" s="39" t="s">
        <v>128</v>
      </c>
      <c r="D54" s="116" t="s">
        <v>27</v>
      </c>
      <c r="E54" s="117"/>
      <c r="F54" s="22" t="s">
        <v>97</v>
      </c>
      <c r="G54" s="23" t="s">
        <v>28</v>
      </c>
      <c r="H54" s="23">
        <v>1</v>
      </c>
      <c r="I54" s="24">
        <f>I47</f>
        <v>148.5</v>
      </c>
    </row>
    <row r="55" spans="2:9" x14ac:dyDescent="0.3">
      <c r="B55" s="118" t="s">
        <v>129</v>
      </c>
      <c r="C55" s="119"/>
      <c r="D55" s="119"/>
      <c r="E55" s="119"/>
      <c r="F55" s="119"/>
      <c r="G55" s="119"/>
      <c r="H55" s="120"/>
      <c r="I55" s="44">
        <f>SUM(I50:I54)</f>
        <v>7677.5351500000006</v>
      </c>
    </row>
    <row r="56" spans="2:9" x14ac:dyDescent="0.3">
      <c r="B56" s="113" t="s">
        <v>130</v>
      </c>
      <c r="C56" s="114"/>
      <c r="D56" s="114"/>
      <c r="E56" s="114"/>
      <c r="F56" s="114"/>
      <c r="G56" s="114"/>
      <c r="H56" s="114"/>
      <c r="I56" s="115"/>
    </row>
    <row r="57" spans="2:9" ht="26.25" customHeight="1" x14ac:dyDescent="0.3">
      <c r="B57" s="21">
        <v>1</v>
      </c>
      <c r="C57" s="39" t="s">
        <v>133</v>
      </c>
      <c r="D57" s="116" t="s">
        <v>27</v>
      </c>
      <c r="E57" s="117"/>
      <c r="F57" s="22" t="s">
        <v>26</v>
      </c>
      <c r="G57" s="23" t="s">
        <v>68</v>
      </c>
      <c r="H57" s="37">
        <v>1485</v>
      </c>
      <c r="I57" s="24">
        <f>H57*2.7</f>
        <v>4009.5000000000005</v>
      </c>
    </row>
    <row r="58" spans="2:9" ht="26.4" x14ac:dyDescent="0.3">
      <c r="B58" s="21">
        <v>2</v>
      </c>
      <c r="C58" s="39" t="s">
        <v>133</v>
      </c>
      <c r="D58" s="116" t="s">
        <v>27</v>
      </c>
      <c r="E58" s="117"/>
      <c r="F58" s="22" t="s">
        <v>29</v>
      </c>
      <c r="G58" s="23" t="s">
        <v>28</v>
      </c>
      <c r="H58" s="23">
        <v>1</v>
      </c>
      <c r="I58" s="24">
        <f>(31125.53*1.9%)+(29201.63*1.6%)</f>
        <v>1058.61115</v>
      </c>
    </row>
    <row r="59" spans="2:9" x14ac:dyDescent="0.3">
      <c r="B59" s="21">
        <v>3</v>
      </c>
      <c r="C59" s="39" t="s">
        <v>133</v>
      </c>
      <c r="D59" s="116" t="s">
        <v>27</v>
      </c>
      <c r="E59" s="117"/>
      <c r="F59" s="50" t="s">
        <v>132</v>
      </c>
      <c r="G59" s="23" t="s">
        <v>28</v>
      </c>
      <c r="H59" s="23">
        <v>1</v>
      </c>
      <c r="I59" s="24">
        <v>2500</v>
      </c>
    </row>
    <row r="60" spans="2:9" x14ac:dyDescent="0.3">
      <c r="B60" s="21">
        <v>4</v>
      </c>
      <c r="C60" s="39" t="s">
        <v>133</v>
      </c>
      <c r="D60" s="116" t="s">
        <v>27</v>
      </c>
      <c r="E60" s="117"/>
      <c r="F60" s="42" t="s">
        <v>131</v>
      </c>
      <c r="G60" s="23" t="s">
        <v>77</v>
      </c>
      <c r="H60" s="23">
        <v>1</v>
      </c>
      <c r="I60" s="24">
        <v>24550</v>
      </c>
    </row>
    <row r="61" spans="2:9" ht="45" customHeight="1" x14ac:dyDescent="0.3">
      <c r="B61" s="21">
        <v>5</v>
      </c>
      <c r="C61" s="39" t="s">
        <v>133</v>
      </c>
      <c r="D61" s="116" t="s">
        <v>27</v>
      </c>
      <c r="E61" s="117"/>
      <c r="F61" s="22" t="s">
        <v>97</v>
      </c>
      <c r="G61" s="23" t="s">
        <v>28</v>
      </c>
      <c r="H61" s="23">
        <v>1</v>
      </c>
      <c r="I61" s="24">
        <f>I54</f>
        <v>148.5</v>
      </c>
    </row>
    <row r="62" spans="2:9" x14ac:dyDescent="0.3">
      <c r="B62" s="118" t="s">
        <v>134</v>
      </c>
      <c r="C62" s="119"/>
      <c r="D62" s="119"/>
      <c r="E62" s="119"/>
      <c r="F62" s="119"/>
      <c r="G62" s="119"/>
      <c r="H62" s="120"/>
      <c r="I62" s="44">
        <f>SUM(I57:I61)</f>
        <v>32266.611150000001</v>
      </c>
    </row>
    <row r="63" spans="2:9" x14ac:dyDescent="0.3">
      <c r="B63" s="113" t="s">
        <v>135</v>
      </c>
      <c r="C63" s="114"/>
      <c r="D63" s="114"/>
      <c r="E63" s="114"/>
      <c r="F63" s="114"/>
      <c r="G63" s="114"/>
      <c r="H63" s="114"/>
      <c r="I63" s="115"/>
    </row>
    <row r="64" spans="2:9" ht="26.25" customHeight="1" x14ac:dyDescent="0.3">
      <c r="B64" s="21">
        <v>1</v>
      </c>
      <c r="C64" s="39" t="s">
        <v>137</v>
      </c>
      <c r="D64" s="116" t="s">
        <v>27</v>
      </c>
      <c r="E64" s="117"/>
      <c r="F64" s="22" t="s">
        <v>26</v>
      </c>
      <c r="G64" s="23" t="s">
        <v>68</v>
      </c>
      <c r="H64" s="37">
        <v>1485</v>
      </c>
      <c r="I64" s="24">
        <f>H64*2.7</f>
        <v>4009.5000000000005</v>
      </c>
    </row>
    <row r="65" spans="2:9" ht="26.4" x14ac:dyDescent="0.3">
      <c r="B65" s="21">
        <v>2</v>
      </c>
      <c r="C65" s="39" t="s">
        <v>137</v>
      </c>
      <c r="D65" s="116" t="s">
        <v>27</v>
      </c>
      <c r="E65" s="117"/>
      <c r="F65" s="22" t="s">
        <v>29</v>
      </c>
      <c r="G65" s="23" t="s">
        <v>28</v>
      </c>
      <c r="H65" s="23">
        <v>1</v>
      </c>
      <c r="I65" s="24">
        <f>(31125.53*1.9%)+(30159.02*1.6%)</f>
        <v>1073.92939</v>
      </c>
    </row>
    <row r="66" spans="2:9" x14ac:dyDescent="0.3">
      <c r="B66" s="21">
        <v>3</v>
      </c>
      <c r="C66" s="39" t="s">
        <v>137</v>
      </c>
      <c r="D66" s="116" t="s">
        <v>27</v>
      </c>
      <c r="E66" s="117"/>
      <c r="F66" s="42" t="s">
        <v>132</v>
      </c>
      <c r="G66" s="23" t="s">
        <v>28</v>
      </c>
      <c r="H66" s="23">
        <v>1</v>
      </c>
      <c r="I66" s="24">
        <v>2250</v>
      </c>
    </row>
    <row r="67" spans="2:9" x14ac:dyDescent="0.3">
      <c r="B67" s="21">
        <v>4</v>
      </c>
      <c r="C67" s="39" t="s">
        <v>137</v>
      </c>
      <c r="D67" s="116" t="s">
        <v>27</v>
      </c>
      <c r="E67" s="117"/>
      <c r="F67" s="43" t="s">
        <v>136</v>
      </c>
      <c r="G67" s="23" t="s">
        <v>77</v>
      </c>
      <c r="H67" s="23">
        <v>1</v>
      </c>
      <c r="I67" s="24">
        <v>1700</v>
      </c>
    </row>
    <row r="68" spans="2:9" ht="47.25" customHeight="1" x14ac:dyDescent="0.3">
      <c r="B68" s="21">
        <v>5</v>
      </c>
      <c r="C68" s="39" t="s">
        <v>137</v>
      </c>
      <c r="D68" s="116" t="s">
        <v>27</v>
      </c>
      <c r="E68" s="117"/>
      <c r="F68" s="22" t="s">
        <v>97</v>
      </c>
      <c r="G68" s="23" t="s">
        <v>28</v>
      </c>
      <c r="H68" s="23">
        <v>1</v>
      </c>
      <c r="I68" s="24">
        <f>I61</f>
        <v>148.5</v>
      </c>
    </row>
    <row r="69" spans="2:9" x14ac:dyDescent="0.3">
      <c r="B69" s="118" t="s">
        <v>138</v>
      </c>
      <c r="C69" s="119"/>
      <c r="D69" s="119"/>
      <c r="E69" s="119"/>
      <c r="F69" s="119"/>
      <c r="G69" s="119"/>
      <c r="H69" s="120"/>
      <c r="I69" s="44">
        <f>SUM(I64:I68)</f>
        <v>9181.9293900000011</v>
      </c>
    </row>
    <row r="70" spans="2:9" x14ac:dyDescent="0.3">
      <c r="B70" s="113" t="s">
        <v>139</v>
      </c>
      <c r="C70" s="114"/>
      <c r="D70" s="114"/>
      <c r="E70" s="114"/>
      <c r="F70" s="114"/>
      <c r="G70" s="114"/>
      <c r="H70" s="114"/>
      <c r="I70" s="115"/>
    </row>
    <row r="71" spans="2:9" ht="26.25" customHeight="1" x14ac:dyDescent="0.3">
      <c r="B71" s="21">
        <v>1</v>
      </c>
      <c r="C71" s="39" t="s">
        <v>142</v>
      </c>
      <c r="D71" s="116" t="s">
        <v>27</v>
      </c>
      <c r="E71" s="117"/>
      <c r="F71" s="22" t="s">
        <v>26</v>
      </c>
      <c r="G71" s="23" t="s">
        <v>68</v>
      </c>
      <c r="H71" s="37">
        <v>1485</v>
      </c>
      <c r="I71" s="24">
        <f>H71*2.7</f>
        <v>4009.5000000000005</v>
      </c>
    </row>
    <row r="72" spans="2:9" ht="26.4" x14ac:dyDescent="0.3">
      <c r="B72" s="21">
        <v>2</v>
      </c>
      <c r="C72" s="39" t="s">
        <v>142</v>
      </c>
      <c r="D72" s="116" t="s">
        <v>27</v>
      </c>
      <c r="E72" s="117"/>
      <c r="F72" s="22" t="s">
        <v>29</v>
      </c>
      <c r="G72" s="23" t="s">
        <v>28</v>
      </c>
      <c r="H72" s="23">
        <v>1</v>
      </c>
      <c r="I72" s="24">
        <f>(34095.53*1.9%)+(32377.75*1.6%)</f>
        <v>1165.85907</v>
      </c>
    </row>
    <row r="73" spans="2:9" x14ac:dyDescent="0.3">
      <c r="B73" s="21">
        <v>3</v>
      </c>
      <c r="C73" s="39" t="s">
        <v>142</v>
      </c>
      <c r="D73" s="116" t="s">
        <v>27</v>
      </c>
      <c r="E73" s="117"/>
      <c r="F73" s="22" t="s">
        <v>141</v>
      </c>
      <c r="G73" s="23" t="s">
        <v>28</v>
      </c>
      <c r="H73" s="23">
        <v>1</v>
      </c>
      <c r="I73" s="24">
        <v>4389.93</v>
      </c>
    </row>
    <row r="74" spans="2:9" x14ac:dyDescent="0.3">
      <c r="B74" s="21">
        <v>4</v>
      </c>
      <c r="C74" s="39" t="s">
        <v>142</v>
      </c>
      <c r="D74" s="116" t="s">
        <v>27</v>
      </c>
      <c r="E74" s="117"/>
      <c r="F74" s="43" t="s">
        <v>140</v>
      </c>
      <c r="G74" s="23" t="s">
        <v>77</v>
      </c>
      <c r="H74" s="23">
        <v>1</v>
      </c>
      <c r="I74" s="24">
        <v>3480</v>
      </c>
    </row>
    <row r="75" spans="2:9" ht="46.5" customHeight="1" x14ac:dyDescent="0.3">
      <c r="B75" s="21">
        <v>5</v>
      </c>
      <c r="C75" s="39" t="s">
        <v>142</v>
      </c>
      <c r="D75" s="116" t="s">
        <v>27</v>
      </c>
      <c r="E75" s="117"/>
      <c r="F75" s="22" t="s">
        <v>97</v>
      </c>
      <c r="G75" s="23" t="s">
        <v>28</v>
      </c>
      <c r="H75" s="23">
        <v>1</v>
      </c>
      <c r="I75" s="24">
        <f>I68</f>
        <v>148.5</v>
      </c>
    </row>
    <row r="76" spans="2:9" x14ac:dyDescent="0.3">
      <c r="B76" s="118" t="s">
        <v>143</v>
      </c>
      <c r="C76" s="119"/>
      <c r="D76" s="119"/>
      <c r="E76" s="119"/>
      <c r="F76" s="119"/>
      <c r="G76" s="119"/>
      <c r="H76" s="120"/>
      <c r="I76" s="44">
        <f>SUM(I71:I75)</f>
        <v>13193.789070000001</v>
      </c>
    </row>
    <row r="77" spans="2:9" x14ac:dyDescent="0.3">
      <c r="B77" s="113" t="s">
        <v>144</v>
      </c>
      <c r="C77" s="114"/>
      <c r="D77" s="114"/>
      <c r="E77" s="114"/>
      <c r="F77" s="114"/>
      <c r="G77" s="114"/>
      <c r="H77" s="114"/>
      <c r="I77" s="115"/>
    </row>
    <row r="78" spans="2:9" ht="26.25" customHeight="1" x14ac:dyDescent="0.3">
      <c r="B78" s="21">
        <v>1</v>
      </c>
      <c r="C78" s="39" t="s">
        <v>148</v>
      </c>
      <c r="D78" s="116" t="s">
        <v>27</v>
      </c>
      <c r="E78" s="117"/>
      <c r="F78" s="22" t="s">
        <v>26</v>
      </c>
      <c r="G78" s="23" t="s">
        <v>68</v>
      </c>
      <c r="H78" s="37">
        <v>1485</v>
      </c>
      <c r="I78" s="24">
        <f>H78*2.7</f>
        <v>4009.5000000000005</v>
      </c>
    </row>
    <row r="79" spans="2:9" ht="26.4" x14ac:dyDescent="0.3">
      <c r="B79" s="21">
        <v>2</v>
      </c>
      <c r="C79" s="39" t="s">
        <v>148</v>
      </c>
      <c r="D79" s="116" t="s">
        <v>27</v>
      </c>
      <c r="E79" s="117"/>
      <c r="F79" s="22" t="s">
        <v>29</v>
      </c>
      <c r="G79" s="23" t="s">
        <v>28</v>
      </c>
      <c r="H79" s="23">
        <v>1</v>
      </c>
      <c r="I79" s="24">
        <f>(34095.53*1.9%)+(32695.7*1.6%)</f>
        <v>1170.9462699999999</v>
      </c>
    </row>
    <row r="80" spans="2:9" x14ac:dyDescent="0.3">
      <c r="B80" s="21">
        <v>3</v>
      </c>
      <c r="C80" s="39" t="s">
        <v>148</v>
      </c>
      <c r="D80" s="116" t="s">
        <v>27</v>
      </c>
      <c r="E80" s="117"/>
      <c r="F80" s="22" t="s">
        <v>147</v>
      </c>
      <c r="G80" s="23" t="s">
        <v>28</v>
      </c>
      <c r="H80" s="23">
        <v>1</v>
      </c>
      <c r="I80" s="24">
        <v>2250</v>
      </c>
    </row>
    <row r="81" spans="2:17" ht="26.4" x14ac:dyDescent="0.3">
      <c r="B81" s="21">
        <v>4</v>
      </c>
      <c r="C81" s="39" t="s">
        <v>148</v>
      </c>
      <c r="D81" s="116" t="s">
        <v>27</v>
      </c>
      <c r="E81" s="117"/>
      <c r="F81" s="43" t="s">
        <v>145</v>
      </c>
      <c r="G81" s="23" t="s">
        <v>77</v>
      </c>
      <c r="H81" s="23">
        <v>1</v>
      </c>
      <c r="I81" s="24">
        <v>1000</v>
      </c>
      <c r="P81" s="48">
        <f>I12+I20+I29+I35+I42+I51+I58+I65+I72+I79+I88+I98</f>
        <v>13309.359400000001</v>
      </c>
    </row>
    <row r="82" spans="2:17" x14ac:dyDescent="0.3">
      <c r="B82" s="21">
        <v>5</v>
      </c>
      <c r="C82" s="39" t="s">
        <v>148</v>
      </c>
      <c r="D82" s="116" t="s">
        <v>27</v>
      </c>
      <c r="E82" s="117"/>
      <c r="F82" s="51" t="s">
        <v>151</v>
      </c>
      <c r="G82" s="23" t="s">
        <v>77</v>
      </c>
      <c r="H82" s="23">
        <v>1</v>
      </c>
      <c r="I82" s="24">
        <v>5641</v>
      </c>
    </row>
    <row r="83" spans="2:17" x14ac:dyDescent="0.3">
      <c r="B83" s="21">
        <v>6</v>
      </c>
      <c r="C83" s="39" t="s">
        <v>148</v>
      </c>
      <c r="D83" s="116" t="s">
        <v>27</v>
      </c>
      <c r="E83" s="117"/>
      <c r="F83" s="43" t="s">
        <v>146</v>
      </c>
      <c r="G83" s="23" t="s">
        <v>77</v>
      </c>
      <c r="H83" s="23">
        <v>1</v>
      </c>
      <c r="I83" s="24">
        <v>2400</v>
      </c>
    </row>
    <row r="84" spans="2:17" ht="44.25" customHeight="1" x14ac:dyDescent="0.3">
      <c r="B84" s="21">
        <v>7</v>
      </c>
      <c r="C84" s="39" t="s">
        <v>148</v>
      </c>
      <c r="D84" s="116" t="s">
        <v>27</v>
      </c>
      <c r="E84" s="117"/>
      <c r="F84" s="22" t="s">
        <v>97</v>
      </c>
      <c r="G84" s="23" t="s">
        <v>28</v>
      </c>
      <c r="H84" s="23">
        <v>1</v>
      </c>
      <c r="I84" s="24">
        <f>I75</f>
        <v>148.5</v>
      </c>
    </row>
    <row r="85" spans="2:17" x14ac:dyDescent="0.3">
      <c r="B85" s="118" t="s">
        <v>149</v>
      </c>
      <c r="C85" s="119"/>
      <c r="D85" s="119"/>
      <c r="E85" s="119"/>
      <c r="F85" s="119"/>
      <c r="G85" s="119"/>
      <c r="H85" s="120"/>
      <c r="I85" s="44">
        <f>SUM(I78:I84)</f>
        <v>16619.94627</v>
      </c>
    </row>
    <row r="86" spans="2:17" x14ac:dyDescent="0.3">
      <c r="B86" s="113" t="s">
        <v>150</v>
      </c>
      <c r="C86" s="114"/>
      <c r="D86" s="114"/>
      <c r="E86" s="114"/>
      <c r="F86" s="114"/>
      <c r="G86" s="114"/>
      <c r="H86" s="114"/>
      <c r="I86" s="115"/>
    </row>
    <row r="87" spans="2:17" ht="26.25" customHeight="1" x14ac:dyDescent="0.3">
      <c r="B87" s="21">
        <v>1</v>
      </c>
      <c r="C87" s="39" t="s">
        <v>155</v>
      </c>
      <c r="D87" s="116" t="s">
        <v>27</v>
      </c>
      <c r="E87" s="117"/>
      <c r="F87" s="22" t="s">
        <v>26</v>
      </c>
      <c r="G87" s="23" t="s">
        <v>68</v>
      </c>
      <c r="H87" s="37">
        <v>1485</v>
      </c>
      <c r="I87" s="24">
        <f>H87*2.7</f>
        <v>4009.5000000000005</v>
      </c>
    </row>
    <row r="88" spans="2:17" ht="26.4" x14ac:dyDescent="0.3">
      <c r="B88" s="21">
        <v>2</v>
      </c>
      <c r="C88" s="39" t="s">
        <v>155</v>
      </c>
      <c r="D88" s="116" t="s">
        <v>27</v>
      </c>
      <c r="E88" s="117"/>
      <c r="F88" s="22" t="s">
        <v>29</v>
      </c>
      <c r="G88" s="23" t="s">
        <v>28</v>
      </c>
      <c r="H88" s="23">
        <v>1</v>
      </c>
      <c r="I88" s="24">
        <f>(34095.53*1.9%)+(34441.05*1.6%)</f>
        <v>1198.8718699999999</v>
      </c>
    </row>
    <row r="89" spans="2:17" ht="26.4" x14ac:dyDescent="0.3">
      <c r="B89" s="21">
        <v>3</v>
      </c>
      <c r="C89" s="39" t="s">
        <v>155</v>
      </c>
      <c r="D89" s="116" t="s">
        <v>27</v>
      </c>
      <c r="E89" s="117"/>
      <c r="F89" s="43" t="s">
        <v>154</v>
      </c>
      <c r="G89" s="23" t="s">
        <v>28</v>
      </c>
      <c r="H89" s="23">
        <v>1</v>
      </c>
      <c r="I89" s="24">
        <v>2250</v>
      </c>
    </row>
    <row r="90" spans="2:17" x14ac:dyDescent="0.3">
      <c r="B90" s="21">
        <v>4</v>
      </c>
      <c r="C90" s="39" t="s">
        <v>155</v>
      </c>
      <c r="D90" s="116" t="s">
        <v>27</v>
      </c>
      <c r="E90" s="117"/>
      <c r="F90" s="51" t="s">
        <v>152</v>
      </c>
      <c r="G90" s="23" t="s">
        <v>77</v>
      </c>
      <c r="H90" s="23">
        <v>1</v>
      </c>
      <c r="I90" s="24">
        <v>2179</v>
      </c>
      <c r="Q90" s="48"/>
    </row>
    <row r="91" spans="2:17" x14ac:dyDescent="0.3">
      <c r="B91" s="21">
        <v>5</v>
      </c>
      <c r="C91" s="39" t="s">
        <v>155</v>
      </c>
      <c r="D91" s="116" t="s">
        <v>27</v>
      </c>
      <c r="E91" s="117"/>
      <c r="F91" s="43" t="s">
        <v>153</v>
      </c>
      <c r="G91" s="23" t="s">
        <v>77</v>
      </c>
      <c r="H91" s="23">
        <v>1</v>
      </c>
      <c r="I91" s="24">
        <v>2644</v>
      </c>
    </row>
    <row r="92" spans="2:17" x14ac:dyDescent="0.3">
      <c r="B92" s="21">
        <v>6</v>
      </c>
      <c r="C92" s="39" t="s">
        <v>155</v>
      </c>
      <c r="D92" s="116" t="s">
        <v>27</v>
      </c>
      <c r="E92" s="117"/>
      <c r="F92" s="43" t="s">
        <v>87</v>
      </c>
      <c r="G92" s="23" t="s">
        <v>77</v>
      </c>
      <c r="H92" s="23">
        <v>1</v>
      </c>
      <c r="I92" s="24">
        <v>2000</v>
      </c>
    </row>
    <row r="93" spans="2:17" x14ac:dyDescent="0.3">
      <c r="B93" s="21">
        <v>7</v>
      </c>
      <c r="C93" s="39" t="s">
        <v>155</v>
      </c>
      <c r="D93" s="116" t="s">
        <v>27</v>
      </c>
      <c r="E93" s="117"/>
      <c r="F93" s="43" t="s">
        <v>89</v>
      </c>
      <c r="G93" s="23" t="s">
        <v>77</v>
      </c>
      <c r="H93" s="23">
        <v>1</v>
      </c>
      <c r="I93" s="24">
        <v>1200</v>
      </c>
    </row>
    <row r="94" spans="2:17" ht="48.75" customHeight="1" x14ac:dyDescent="0.3">
      <c r="B94" s="21">
        <v>8</v>
      </c>
      <c r="C94" s="39" t="s">
        <v>155</v>
      </c>
      <c r="D94" s="116" t="s">
        <v>27</v>
      </c>
      <c r="E94" s="117"/>
      <c r="F94" s="22" t="s">
        <v>97</v>
      </c>
      <c r="G94" s="23" t="s">
        <v>28</v>
      </c>
      <c r="H94" s="23">
        <v>1</v>
      </c>
      <c r="I94" s="24">
        <f>I84</f>
        <v>148.5</v>
      </c>
    </row>
    <row r="95" spans="2:17" x14ac:dyDescent="0.3">
      <c r="B95" s="118" t="s">
        <v>156</v>
      </c>
      <c r="C95" s="119"/>
      <c r="D95" s="119"/>
      <c r="E95" s="119"/>
      <c r="F95" s="119"/>
      <c r="G95" s="119"/>
      <c r="H95" s="120"/>
      <c r="I95" s="44">
        <f>SUM(I87:I94)</f>
        <v>15629.871870000001</v>
      </c>
    </row>
    <row r="96" spans="2:17" x14ac:dyDescent="0.3">
      <c r="B96" s="113" t="s">
        <v>157</v>
      </c>
      <c r="C96" s="114"/>
      <c r="D96" s="114"/>
      <c r="E96" s="114"/>
      <c r="F96" s="114"/>
      <c r="G96" s="114"/>
      <c r="H96" s="114"/>
      <c r="I96" s="115"/>
    </row>
    <row r="97" spans="1:13" ht="26.25" customHeight="1" x14ac:dyDescent="0.3">
      <c r="B97" s="21">
        <v>1</v>
      </c>
      <c r="C97" s="39" t="s">
        <v>159</v>
      </c>
      <c r="D97" s="116" t="s">
        <v>27</v>
      </c>
      <c r="E97" s="117"/>
      <c r="F97" s="22" t="s">
        <v>26</v>
      </c>
      <c r="G97" s="23" t="s">
        <v>68</v>
      </c>
      <c r="H97" s="37">
        <v>1485</v>
      </c>
      <c r="I97" s="24">
        <f>H97*2.7</f>
        <v>4009.5000000000005</v>
      </c>
    </row>
    <row r="98" spans="1:13" ht="26.4" x14ac:dyDescent="0.3">
      <c r="B98" s="21">
        <v>2</v>
      </c>
      <c r="C98" s="39" t="s">
        <v>159</v>
      </c>
      <c r="D98" s="116" t="s">
        <v>27</v>
      </c>
      <c r="E98" s="117"/>
      <c r="F98" s="22" t="s">
        <v>29</v>
      </c>
      <c r="G98" s="23" t="s">
        <v>28</v>
      </c>
      <c r="H98" s="23">
        <v>1</v>
      </c>
      <c r="I98" s="24">
        <f>(34095.53*1.9%)+(43404.54*1.6%)</f>
        <v>1342.2877100000001</v>
      </c>
    </row>
    <row r="99" spans="1:13" x14ac:dyDescent="0.3">
      <c r="B99" s="21">
        <v>3</v>
      </c>
      <c r="C99" s="39" t="s">
        <v>159</v>
      </c>
      <c r="D99" s="116" t="s">
        <v>27</v>
      </c>
      <c r="E99" s="117"/>
      <c r="F99" s="43" t="s">
        <v>88</v>
      </c>
      <c r="G99" s="23" t="s">
        <v>77</v>
      </c>
      <c r="H99" s="23">
        <v>1</v>
      </c>
      <c r="I99" s="24">
        <v>9600</v>
      </c>
    </row>
    <row r="100" spans="1:13" ht="26.4" x14ac:dyDescent="0.3">
      <c r="B100" s="21">
        <v>4</v>
      </c>
      <c r="C100" s="39" t="s">
        <v>159</v>
      </c>
      <c r="D100" s="116" t="s">
        <v>27</v>
      </c>
      <c r="E100" s="117"/>
      <c r="F100" s="52" t="s">
        <v>158</v>
      </c>
      <c r="G100" s="23" t="s">
        <v>77</v>
      </c>
      <c r="H100" s="23">
        <v>1</v>
      </c>
      <c r="I100" s="24">
        <v>3540</v>
      </c>
    </row>
    <row r="101" spans="1:13" ht="26.4" x14ac:dyDescent="0.3">
      <c r="B101" s="21">
        <v>5</v>
      </c>
      <c r="C101" s="39" t="s">
        <v>159</v>
      </c>
      <c r="D101" s="116" t="s">
        <v>27</v>
      </c>
      <c r="E101" s="117"/>
      <c r="F101" s="43" t="s">
        <v>154</v>
      </c>
      <c r="G101" s="23" t="s">
        <v>77</v>
      </c>
      <c r="H101" s="23">
        <v>1</v>
      </c>
      <c r="I101" s="24">
        <v>2250</v>
      </c>
    </row>
    <row r="102" spans="1:13" ht="44.25" customHeight="1" x14ac:dyDescent="0.3">
      <c r="B102" s="21">
        <v>6</v>
      </c>
      <c r="C102" s="39" t="s">
        <v>159</v>
      </c>
      <c r="D102" s="116" t="s">
        <v>27</v>
      </c>
      <c r="E102" s="117"/>
      <c r="F102" s="22" t="s">
        <v>97</v>
      </c>
      <c r="G102" s="23" t="s">
        <v>28</v>
      </c>
      <c r="H102" s="23">
        <v>1</v>
      </c>
      <c r="I102" s="24">
        <f>I94</f>
        <v>148.5</v>
      </c>
    </row>
    <row r="103" spans="1:13" x14ac:dyDescent="0.3">
      <c r="B103" s="118" t="s">
        <v>160</v>
      </c>
      <c r="C103" s="119"/>
      <c r="D103" s="119"/>
      <c r="E103" s="119"/>
      <c r="F103" s="119"/>
      <c r="G103" s="119"/>
      <c r="H103" s="120"/>
      <c r="I103" s="44">
        <f>SUM(I97:I102)</f>
        <v>20890.287710000001</v>
      </c>
    </row>
    <row r="104" spans="1:13" ht="15.75" customHeight="1" x14ac:dyDescent="0.3">
      <c r="B104" s="121" t="s">
        <v>161</v>
      </c>
      <c r="C104" s="122"/>
      <c r="D104" s="122"/>
      <c r="E104" s="122"/>
      <c r="F104" s="122"/>
      <c r="G104" s="122"/>
      <c r="H104" s="123"/>
      <c r="I104" s="29">
        <f>I17+I26+I32+I39+I48+I55+I62+I69+I76+I85+I95+I103</f>
        <v>177831.71940000003</v>
      </c>
    </row>
    <row r="106" spans="1:13" ht="14.4" x14ac:dyDescent="0.3">
      <c r="A106" s="93"/>
      <c r="B106" s="93"/>
      <c r="C106" s="93"/>
      <c r="D106" s="93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4.4" x14ac:dyDescent="0.3">
      <c r="A107" s="93"/>
      <c r="B107" s="93"/>
      <c r="C107" s="93"/>
      <c r="D107" s="93"/>
      <c r="E107"/>
      <c r="F107"/>
      <c r="G107" s="94"/>
      <c r="H107" s="94"/>
      <c r="I107" s="94"/>
      <c r="J107"/>
    </row>
  </sheetData>
  <mergeCells count="105">
    <mergeCell ref="D21:E21"/>
    <mergeCell ref="A106:D106"/>
    <mergeCell ref="A107:D107"/>
    <mergeCell ref="G107:I107"/>
    <mergeCell ref="D54:E54"/>
    <mergeCell ref="B55:H55"/>
    <mergeCell ref="B56:I56"/>
    <mergeCell ref="D57:E57"/>
    <mergeCell ref="D58:E58"/>
    <mergeCell ref="D59:E59"/>
    <mergeCell ref="D60:E60"/>
    <mergeCell ref="D61:E61"/>
    <mergeCell ref="B62:H62"/>
    <mergeCell ref="B63:I63"/>
    <mergeCell ref="D22:E22"/>
    <mergeCell ref="D23:E23"/>
    <mergeCell ref="D82:E82"/>
    <mergeCell ref="D31:E31"/>
    <mergeCell ref="B32:H32"/>
    <mergeCell ref="B33:I33"/>
    <mergeCell ref="D34:E34"/>
    <mergeCell ref="D35:E35"/>
    <mergeCell ref="B27:I27"/>
    <mergeCell ref="D53:E53"/>
    <mergeCell ref="H8:H9"/>
    <mergeCell ref="I8:I9"/>
    <mergeCell ref="D8:E9"/>
    <mergeCell ref="B8:B9"/>
    <mergeCell ref="C8:C9"/>
    <mergeCell ref="F8:F9"/>
    <mergeCell ref="G8:G9"/>
    <mergeCell ref="D11:E11"/>
    <mergeCell ref="B18:I18"/>
    <mergeCell ref="D15:E15"/>
    <mergeCell ref="D13:E13"/>
    <mergeCell ref="D12:E12"/>
    <mergeCell ref="D14:E14"/>
    <mergeCell ref="D28:E28"/>
    <mergeCell ref="D29:E29"/>
    <mergeCell ref="D30:E30"/>
    <mergeCell ref="D46:E46"/>
    <mergeCell ref="B48:H48"/>
    <mergeCell ref="B49:I49"/>
    <mergeCell ref="D50:E50"/>
    <mergeCell ref="D51:E51"/>
    <mergeCell ref="D52:E52"/>
    <mergeCell ref="D20:E20"/>
    <mergeCell ref="D64:E64"/>
    <mergeCell ref="D65:E65"/>
    <mergeCell ref="D66:E66"/>
    <mergeCell ref="D67:E67"/>
    <mergeCell ref="B10:I10"/>
    <mergeCell ref="B17:H17"/>
    <mergeCell ref="B104:H104"/>
    <mergeCell ref="D16:E16"/>
    <mergeCell ref="D19:E19"/>
    <mergeCell ref="D24:E24"/>
    <mergeCell ref="D25:E25"/>
    <mergeCell ref="B26:H26"/>
    <mergeCell ref="D41:E41"/>
    <mergeCell ref="D42:E42"/>
    <mergeCell ref="D43:E43"/>
    <mergeCell ref="D47:E47"/>
    <mergeCell ref="D36:E36"/>
    <mergeCell ref="D37:E37"/>
    <mergeCell ref="D38:E38"/>
    <mergeCell ref="B39:H39"/>
    <mergeCell ref="B40:I40"/>
    <mergeCell ref="D44:E44"/>
    <mergeCell ref="D45:E45"/>
    <mergeCell ref="D71:E71"/>
    <mergeCell ref="D72:E72"/>
    <mergeCell ref="D73:E73"/>
    <mergeCell ref="D74:E74"/>
    <mergeCell ref="D68:E68"/>
    <mergeCell ref="B69:H69"/>
    <mergeCell ref="B70:I70"/>
    <mergeCell ref="D80:E80"/>
    <mergeCell ref="D81:E81"/>
    <mergeCell ref="D84:E84"/>
    <mergeCell ref="D83:E83"/>
    <mergeCell ref="D75:E75"/>
    <mergeCell ref="B76:H76"/>
    <mergeCell ref="B77:I77"/>
    <mergeCell ref="D78:E78"/>
    <mergeCell ref="D79:E79"/>
    <mergeCell ref="B95:H95"/>
    <mergeCell ref="D91:E91"/>
    <mergeCell ref="D92:E92"/>
    <mergeCell ref="D93:E93"/>
    <mergeCell ref="D94:E94"/>
    <mergeCell ref="B86:I86"/>
    <mergeCell ref="D87:E87"/>
    <mergeCell ref="D88:E88"/>
    <mergeCell ref="D89:E89"/>
    <mergeCell ref="D90:E90"/>
    <mergeCell ref="B96:I96"/>
    <mergeCell ref="D97:E97"/>
    <mergeCell ref="D98:E98"/>
    <mergeCell ref="B103:H103"/>
    <mergeCell ref="D99:E99"/>
    <mergeCell ref="D100:E100"/>
    <mergeCell ref="D101:E101"/>
    <mergeCell ref="D102:E102"/>
    <mergeCell ref="B85:H8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51"/>
  <sheetViews>
    <sheetView showRuler="0" topLeftCell="A28" zoomScaleNormal="100" workbookViewId="0">
      <selection activeCell="D55" sqref="D55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5" max="15" width="10" bestFit="1" customWidth="1"/>
  </cols>
  <sheetData>
    <row r="1" spans="1:13" x14ac:dyDescent="0.3">
      <c r="A1" s="151" t="s">
        <v>162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x14ac:dyDescent="0.3">
      <c r="A2" s="151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x14ac:dyDescent="0.3">
      <c r="A3" s="152" t="s">
        <v>163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 x14ac:dyDescent="0.3">
      <c r="A4" s="96" t="s">
        <v>55</v>
      </c>
      <c r="B4" s="97"/>
      <c r="C4" s="97"/>
      <c r="D4" s="98"/>
      <c r="E4" s="96" t="s">
        <v>56</v>
      </c>
      <c r="F4" s="97"/>
      <c r="G4" s="97"/>
      <c r="H4" s="97"/>
      <c r="I4" s="98"/>
      <c r="J4" s="96" t="s">
        <v>57</v>
      </c>
      <c r="K4" s="97"/>
      <c r="L4" s="97"/>
      <c r="M4" s="98"/>
    </row>
    <row r="5" spans="1:13" x14ac:dyDescent="0.3">
      <c r="A5" s="96" t="s">
        <v>49</v>
      </c>
      <c r="B5" s="98"/>
      <c r="C5" s="96" t="s">
        <v>58</v>
      </c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3" x14ac:dyDescent="0.3">
      <c r="A6" s="69" t="s">
        <v>59</v>
      </c>
      <c r="B6" s="69"/>
      <c r="C6" s="69"/>
      <c r="D6" s="69"/>
      <c r="E6" s="69"/>
      <c r="F6" s="69"/>
      <c r="G6" s="69"/>
      <c r="H6" s="69" t="s">
        <v>60</v>
      </c>
      <c r="I6" s="69"/>
      <c r="J6" s="69"/>
      <c r="K6" s="69"/>
      <c r="L6" s="69"/>
      <c r="M6" s="69"/>
    </row>
    <row r="7" spans="1:13" x14ac:dyDescent="0.3">
      <c r="A7" s="96" t="s">
        <v>61</v>
      </c>
      <c r="B7" s="97"/>
      <c r="C7" s="97"/>
      <c r="D7" s="97"/>
      <c r="E7" s="97"/>
      <c r="F7" s="97"/>
      <c r="G7" s="98"/>
      <c r="H7" s="96" t="s">
        <v>62</v>
      </c>
      <c r="I7" s="97"/>
      <c r="J7" s="97"/>
      <c r="K7" s="97"/>
      <c r="L7" s="97"/>
      <c r="M7" s="98"/>
    </row>
    <row r="8" spans="1:13" ht="38.25" customHeight="1" x14ac:dyDescent="0.3">
      <c r="A8" s="156" t="s">
        <v>30</v>
      </c>
      <c r="B8" s="156"/>
      <c r="C8" s="156"/>
      <c r="D8" s="156"/>
      <c r="E8" s="157" t="s">
        <v>31</v>
      </c>
      <c r="F8" s="157"/>
      <c r="G8" s="153" t="s">
        <v>32</v>
      </c>
      <c r="H8" s="154"/>
      <c r="I8" s="155"/>
      <c r="J8" s="153" t="s">
        <v>33</v>
      </c>
      <c r="K8" s="154"/>
      <c r="L8" s="155"/>
      <c r="M8" s="32" t="s">
        <v>34</v>
      </c>
    </row>
    <row r="9" spans="1:13" x14ac:dyDescent="0.3">
      <c r="A9" s="133" t="s">
        <v>35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</row>
    <row r="10" spans="1:13" ht="35.25" customHeight="1" x14ac:dyDescent="0.3">
      <c r="A10" s="148" t="s">
        <v>53</v>
      </c>
      <c r="B10" s="149"/>
      <c r="C10" s="149"/>
      <c r="D10" s="150"/>
      <c r="E10" s="139">
        <v>17199.64</v>
      </c>
      <c r="F10" s="141"/>
      <c r="G10" s="139">
        <v>189070.68</v>
      </c>
      <c r="H10" s="140"/>
      <c r="I10" s="141"/>
      <c r="J10" s="142">
        <v>187689.11</v>
      </c>
      <c r="K10" s="143"/>
      <c r="L10" s="144"/>
      <c r="M10" s="35">
        <v>22616.02</v>
      </c>
    </row>
    <row r="11" spans="1:13" ht="21" customHeight="1" x14ac:dyDescent="0.3">
      <c r="A11" s="96" t="s">
        <v>36</v>
      </c>
      <c r="B11" s="97"/>
      <c r="C11" s="97"/>
      <c r="D11" s="98"/>
      <c r="E11" s="145">
        <f>SUM(E10:E10)</f>
        <v>17199.64</v>
      </c>
      <c r="F11" s="146"/>
      <c r="G11" s="145">
        <f>SUM(G10:G10)</f>
        <v>189070.68</v>
      </c>
      <c r="H11" s="147"/>
      <c r="I11" s="146"/>
      <c r="J11" s="96">
        <f>SUM(J10:J10)</f>
        <v>187689.11</v>
      </c>
      <c r="K11" s="97"/>
      <c r="L11" s="98"/>
      <c r="M11" s="34">
        <f>SUM(M10:M10)</f>
        <v>22616.02</v>
      </c>
    </row>
    <row r="12" spans="1:13" ht="14.25" customHeight="1" x14ac:dyDescent="0.3">
      <c r="A12" s="96" t="s">
        <v>70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8"/>
      <c r="M12" s="6">
        <v>809.93</v>
      </c>
    </row>
    <row r="13" spans="1:13" x14ac:dyDescent="0.3">
      <c r="A13" s="69" t="s">
        <v>14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47">
        <v>4774.6899999999996</v>
      </c>
    </row>
    <row r="14" spans="1:13" x14ac:dyDescent="0.3">
      <c r="A14" s="96" t="s">
        <v>51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47">
        <f>1329.76+4597.88</f>
        <v>5927.64</v>
      </c>
    </row>
    <row r="15" spans="1:13" x14ac:dyDescent="0.3">
      <c r="A15" s="136" t="s">
        <v>15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8"/>
      <c r="M15" s="34">
        <v>8880.65</v>
      </c>
    </row>
    <row r="16" spans="1:13" x14ac:dyDescent="0.3">
      <c r="A16" s="133" t="s">
        <v>37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1:15" x14ac:dyDescent="0.3">
      <c r="A17" s="171" t="s">
        <v>11</v>
      </c>
      <c r="B17" s="172"/>
      <c r="C17" s="172"/>
      <c r="D17" s="173"/>
      <c r="E17" s="139">
        <v>554.01</v>
      </c>
      <c r="F17" s="141"/>
      <c r="G17" s="139">
        <v>6325.8</v>
      </c>
      <c r="H17" s="140"/>
      <c r="I17" s="141"/>
      <c r="J17" s="142">
        <v>5588.5</v>
      </c>
      <c r="K17" s="143"/>
      <c r="L17" s="144"/>
      <c r="M17" s="35">
        <v>737.3</v>
      </c>
    </row>
    <row r="18" spans="1:15" ht="14.25" customHeight="1" x14ac:dyDescent="0.3">
      <c r="A18" s="96" t="s">
        <v>12</v>
      </c>
      <c r="B18" s="97"/>
      <c r="C18" s="97"/>
      <c r="D18" s="98"/>
      <c r="E18" s="158">
        <v>247.12</v>
      </c>
      <c r="F18" s="158"/>
      <c r="G18" s="158">
        <v>2814.72</v>
      </c>
      <c r="H18" s="158"/>
      <c r="I18" s="158"/>
      <c r="J18" s="69">
        <v>2486.1</v>
      </c>
      <c r="K18" s="69"/>
      <c r="L18" s="69"/>
      <c r="M18" s="35">
        <v>328.62</v>
      </c>
    </row>
    <row r="19" spans="1:15" x14ac:dyDescent="0.3">
      <c r="A19" s="96" t="s">
        <v>13</v>
      </c>
      <c r="B19" s="97"/>
      <c r="C19" s="97"/>
      <c r="D19" s="98"/>
      <c r="E19" s="158">
        <v>1880.51</v>
      </c>
      <c r="F19" s="158"/>
      <c r="G19" s="96">
        <v>21686.76</v>
      </c>
      <c r="H19" s="97"/>
      <c r="I19" s="98"/>
      <c r="J19" s="96">
        <v>18258.939999999999</v>
      </c>
      <c r="K19" s="97"/>
      <c r="L19" s="98"/>
      <c r="M19" s="35">
        <v>2508.85</v>
      </c>
    </row>
    <row r="20" spans="1:15" ht="27.75" customHeight="1" x14ac:dyDescent="0.3">
      <c r="A20" s="136" t="s">
        <v>38</v>
      </c>
      <c r="B20" s="137"/>
      <c r="C20" s="137"/>
      <c r="D20" s="138"/>
      <c r="E20" s="158">
        <f>SUM(E17:E19)</f>
        <v>2681.64</v>
      </c>
      <c r="F20" s="158"/>
      <c r="G20" s="145">
        <f>SUM(G17:G19)</f>
        <v>30827.279999999999</v>
      </c>
      <c r="H20" s="147"/>
      <c r="I20" s="146"/>
      <c r="J20" s="96">
        <v>19177.91</v>
      </c>
      <c r="K20" s="97"/>
      <c r="L20" s="98"/>
      <c r="M20" s="7">
        <f>SUM(M17:M19)</f>
        <v>3574.77</v>
      </c>
    </row>
    <row r="21" spans="1:15" ht="18.75" customHeight="1" x14ac:dyDescent="0.3">
      <c r="A21" s="136" t="s">
        <v>8</v>
      </c>
      <c r="B21" s="137"/>
      <c r="C21" s="137"/>
      <c r="D21" s="137"/>
      <c r="E21" s="158"/>
      <c r="F21" s="158"/>
      <c r="G21" s="158"/>
      <c r="H21" s="158"/>
      <c r="I21" s="158"/>
      <c r="J21" s="69"/>
      <c r="K21" s="69"/>
      <c r="L21" s="69"/>
      <c r="M21" s="7">
        <f>M11+M12+M13+M14+M15</f>
        <v>43008.93</v>
      </c>
    </row>
    <row r="22" spans="1:15" ht="17.25" customHeight="1" x14ac:dyDescent="0.3">
      <c r="A22" s="187" t="s">
        <v>39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1:15" x14ac:dyDescent="0.3">
      <c r="A23" s="6" t="s">
        <v>19</v>
      </c>
      <c r="B23" s="156" t="s">
        <v>40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65" t="s">
        <v>41</v>
      </c>
      <c r="M23" s="165"/>
    </row>
    <row r="24" spans="1:15" x14ac:dyDescent="0.3">
      <c r="A24" s="30">
        <v>1</v>
      </c>
      <c r="B24" s="166" t="s">
        <v>26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45">
        <f>4009.5*12</f>
        <v>48114</v>
      </c>
      <c r="M24" s="146"/>
    </row>
    <row r="25" spans="1:15" x14ac:dyDescent="0.3">
      <c r="A25" s="30">
        <v>2</v>
      </c>
      <c r="B25" s="167" t="s">
        <v>90</v>
      </c>
      <c r="C25" s="168"/>
      <c r="D25" s="168"/>
      <c r="E25" s="168"/>
      <c r="F25" s="168"/>
      <c r="G25" s="168"/>
      <c r="H25" s="168"/>
      <c r="I25" s="168"/>
      <c r="J25" s="168"/>
      <c r="K25" s="169"/>
      <c r="L25" s="145">
        <v>114626.36</v>
      </c>
      <c r="M25" s="146"/>
      <c r="O25" s="49"/>
    </row>
    <row r="26" spans="1:15" ht="15.75" customHeight="1" x14ac:dyDescent="0.3">
      <c r="A26" s="30">
        <v>4</v>
      </c>
      <c r="B26" s="166" t="s">
        <v>29</v>
      </c>
      <c r="C26" s="166"/>
      <c r="D26" s="166"/>
      <c r="E26" s="166"/>
      <c r="F26" s="166"/>
      <c r="G26" s="166"/>
      <c r="H26" s="166"/>
      <c r="I26" s="166"/>
      <c r="J26" s="166"/>
      <c r="K26" s="166"/>
      <c r="L26" s="96">
        <v>13309.36</v>
      </c>
      <c r="M26" s="98"/>
    </row>
    <row r="27" spans="1:15" x14ac:dyDescent="0.3">
      <c r="A27" s="30">
        <v>5</v>
      </c>
      <c r="B27" s="166" t="s">
        <v>97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58">
        <f>148.5*12</f>
        <v>1782</v>
      </c>
      <c r="M27" s="158"/>
    </row>
    <row r="28" spans="1:15" x14ac:dyDescent="0.3">
      <c r="A28" s="181" t="s">
        <v>42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3"/>
      <c r="L28" s="162">
        <f>SUM(L24:L27)</f>
        <v>177831.71999999997</v>
      </c>
      <c r="M28" s="163"/>
    </row>
    <row r="29" spans="1:15" x14ac:dyDescent="0.3">
      <c r="A29" s="184"/>
      <c r="B29" s="185"/>
      <c r="C29" s="185"/>
      <c r="D29" s="185"/>
      <c r="E29" s="185"/>
      <c r="F29" s="185"/>
      <c r="G29" s="185"/>
      <c r="H29" s="185"/>
      <c r="I29" s="185"/>
      <c r="J29" s="185"/>
      <c r="K29" s="186"/>
      <c r="L29" s="164"/>
      <c r="M29" s="164"/>
    </row>
    <row r="30" spans="1:15" x14ac:dyDescent="0.3">
      <c r="A30" s="159" t="s">
        <v>43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60">
        <v>-219122.56</v>
      </c>
      <c r="M30" s="61"/>
    </row>
    <row r="31" spans="1:15" x14ac:dyDescent="0.3">
      <c r="A31" s="159" t="s">
        <v>47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1"/>
      <c r="L31" s="174">
        <f>M21+M20</f>
        <v>46583.7</v>
      </c>
      <c r="M31" s="175"/>
    </row>
    <row r="32" spans="1:15" x14ac:dyDescent="0.3">
      <c r="A32" s="159" t="s">
        <v>44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1"/>
      <c r="L32" s="178">
        <f>J11</f>
        <v>187689.11</v>
      </c>
      <c r="M32" s="175"/>
    </row>
    <row r="33" spans="1:13" x14ac:dyDescent="0.3">
      <c r="A33" s="159" t="s">
        <v>45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1"/>
      <c r="L33" s="174">
        <f>L28</f>
        <v>177831.71999999997</v>
      </c>
      <c r="M33" s="176"/>
    </row>
    <row r="34" spans="1:13" x14ac:dyDescent="0.3">
      <c r="A34" s="159" t="s">
        <v>46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1"/>
      <c r="L34" s="174">
        <f>L30+L32-L33</f>
        <v>-209265.16999999998</v>
      </c>
      <c r="M34" s="175"/>
    </row>
    <row r="35" spans="1:13" x14ac:dyDescent="0.3">
      <c r="A35" s="31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1:13" x14ac:dyDescent="0.3">
      <c r="A36" s="33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0"/>
      <c r="M36" s="170"/>
    </row>
    <row r="37" spans="1:13" x14ac:dyDescent="0.3">
      <c r="A37" s="33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</row>
    <row r="38" spans="1:13" x14ac:dyDescent="0.3">
      <c r="A38" s="33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x14ac:dyDescent="0.3">
      <c r="A39" s="1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"/>
      <c r="M39" s="1"/>
    </row>
    <row r="40" spans="1:13" x14ac:dyDescent="0.3">
      <c r="A40" s="1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86">
    <mergeCell ref="E19:F19"/>
    <mergeCell ref="E18:F18"/>
    <mergeCell ref="B27:K27"/>
    <mergeCell ref="A28:K28"/>
    <mergeCell ref="A29:K29"/>
    <mergeCell ref="G20:I20"/>
    <mergeCell ref="J20:L20"/>
    <mergeCell ref="B26:K26"/>
    <mergeCell ref="L24:M24"/>
    <mergeCell ref="L26:M26"/>
    <mergeCell ref="A20:D20"/>
    <mergeCell ref="A22:M22"/>
    <mergeCell ref="B40:K40"/>
    <mergeCell ref="L40:M40"/>
    <mergeCell ref="A31:K31"/>
    <mergeCell ref="L31:M31"/>
    <mergeCell ref="L33:M33"/>
    <mergeCell ref="L34:M34"/>
    <mergeCell ref="L35:M35"/>
    <mergeCell ref="L36:M36"/>
    <mergeCell ref="L37:M37"/>
    <mergeCell ref="L38:M38"/>
    <mergeCell ref="L32:M32"/>
    <mergeCell ref="B35:K35"/>
    <mergeCell ref="B36:K36"/>
    <mergeCell ref="B37:K37"/>
    <mergeCell ref="B39:K39"/>
    <mergeCell ref="A32:K32"/>
    <mergeCell ref="B38:K38"/>
    <mergeCell ref="A34:K34"/>
    <mergeCell ref="A17:D17"/>
    <mergeCell ref="E17:F17"/>
    <mergeCell ref="G17:I17"/>
    <mergeCell ref="J17:L17"/>
    <mergeCell ref="E21:F21"/>
    <mergeCell ref="G21:I21"/>
    <mergeCell ref="J21:L21"/>
    <mergeCell ref="A18:D18"/>
    <mergeCell ref="G18:I18"/>
    <mergeCell ref="J18:L18"/>
    <mergeCell ref="A19:D19"/>
    <mergeCell ref="G19:I19"/>
    <mergeCell ref="J19:L19"/>
    <mergeCell ref="L25:M25"/>
    <mergeCell ref="E20:F20"/>
    <mergeCell ref="A33:K33"/>
    <mergeCell ref="L28:M28"/>
    <mergeCell ref="L29:M29"/>
    <mergeCell ref="L30:M30"/>
    <mergeCell ref="L27:M27"/>
    <mergeCell ref="B23:K23"/>
    <mergeCell ref="L23:M23"/>
    <mergeCell ref="B24:K24"/>
    <mergeCell ref="A21:D21"/>
    <mergeCell ref="B25:K25"/>
    <mergeCell ref="A30:K30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M5"/>
    <mergeCell ref="A9:M9"/>
    <mergeCell ref="A10:D10"/>
    <mergeCell ref="E10:F10"/>
    <mergeCell ref="H7:M7"/>
    <mergeCell ref="A7:G7"/>
    <mergeCell ref="J11:L11"/>
    <mergeCell ref="A16:M16"/>
    <mergeCell ref="A13:L13"/>
    <mergeCell ref="A15:L15"/>
    <mergeCell ref="G10:I10"/>
    <mergeCell ref="J10:L10"/>
    <mergeCell ref="A11:D11"/>
    <mergeCell ref="E11:F11"/>
    <mergeCell ref="G11:I11"/>
    <mergeCell ref="A14:L14"/>
    <mergeCell ref="A12:L12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Лицевой счет Шаумяна д. 17</vt:lpstr>
      <vt:lpstr>СОДЕРЖАНИЕ ЖИЛЬЯ</vt:lpstr>
      <vt:lpstr>ОТЧЕТ Шаумяна д. 17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2022-03-29T14:17:59Z</cp:lastPrinted>
  <dcterms:created xsi:type="dcterms:W3CDTF">2015-06-05T18:19:34Z</dcterms:created>
  <dcterms:modified xsi:type="dcterms:W3CDTF">2024-03-28T15:35:49Z</dcterms:modified>
</cp:coreProperties>
</file>