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Шаумяна, д.17\"/>
    </mc:Choice>
  </mc:AlternateContent>
  <xr:revisionPtr revIDLastSave="0" documentId="13_ncr:1_{BEAD259D-4B1A-41D0-9B19-A328A5160DAC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Лицевой счет Шаумяна д. 17" sheetId="1" r:id="rId1"/>
    <sheet name="СОДЕРЖАНИЕ ЖИЛЬЯ" sheetId="2" r:id="rId2"/>
    <sheet name="ОТЧЕТ Шаумяна д. 17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4" l="1"/>
  <c r="L25" i="4"/>
  <c r="L27" i="4"/>
  <c r="L24" i="4"/>
  <c r="M18" i="4"/>
  <c r="M19" i="4"/>
  <c r="M17" i="4"/>
  <c r="I112" i="2"/>
  <c r="I111" i="2"/>
  <c r="I102" i="2"/>
  <c r="I101" i="2"/>
  <c r="I91" i="2"/>
  <c r="I90" i="2"/>
  <c r="I84" i="2" l="1"/>
  <c r="I83" i="2"/>
  <c r="I74" i="2"/>
  <c r="I73" i="2"/>
  <c r="I30" i="2"/>
  <c r="I23" i="2"/>
  <c r="I12" i="2"/>
  <c r="I36" i="2"/>
  <c r="I46" i="2"/>
  <c r="I56" i="2"/>
  <c r="I65" i="2"/>
  <c r="I64" i="2"/>
  <c r="K30" i="1"/>
  <c r="I30" i="1"/>
  <c r="K29" i="1"/>
  <c r="I29" i="1"/>
  <c r="K28" i="1"/>
  <c r="I28" i="1"/>
  <c r="G24" i="1"/>
  <c r="I19" i="2" l="1"/>
  <c r="I26" i="2" s="1"/>
  <c r="I32" i="2" s="1"/>
  <c r="I42" i="2" s="1"/>
  <c r="I52" i="2" s="1"/>
  <c r="I61" i="2" s="1"/>
  <c r="I70" i="2" s="1"/>
  <c r="I80" i="2" l="1"/>
  <c r="I71" i="2"/>
  <c r="I18" i="1" s="1"/>
  <c r="K18" i="1" s="1"/>
  <c r="L7" i="1"/>
  <c r="I87" i="2" l="1"/>
  <c r="I81" i="2"/>
  <c r="I19" i="1" s="1"/>
  <c r="K19" i="1" s="1"/>
  <c r="I55" i="2"/>
  <c r="I62" i="2" s="1"/>
  <c r="I45" i="2"/>
  <c r="I53" i="2" s="1"/>
  <c r="I35" i="2"/>
  <c r="I43" i="2" s="1"/>
  <c r="I29" i="2"/>
  <c r="I33" i="2" s="1"/>
  <c r="I22" i="2"/>
  <c r="I27" i="2" s="1"/>
  <c r="K16" i="1" l="1"/>
  <c r="I16" i="1"/>
  <c r="I14" i="1"/>
  <c r="K14" i="1" s="1"/>
  <c r="I17" i="1"/>
  <c r="K17" i="1" s="1"/>
  <c r="I13" i="1"/>
  <c r="K13" i="1" s="1"/>
  <c r="K15" i="1"/>
  <c r="I15" i="1"/>
  <c r="I88" i="2"/>
  <c r="I20" i="1" s="1"/>
  <c r="K20" i="1" s="1"/>
  <c r="I98" i="2"/>
  <c r="M36" i="1"/>
  <c r="C15" i="1"/>
  <c r="E13" i="1"/>
  <c r="I108" i="2" l="1"/>
  <c r="I99" i="2"/>
  <c r="I21" i="1" s="1"/>
  <c r="K21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M28" i="1"/>
  <c r="M29" i="1"/>
  <c r="M30" i="1"/>
  <c r="M12" i="1"/>
  <c r="C13" i="1" s="1"/>
  <c r="M13" i="1" s="1"/>
  <c r="C14" i="1" s="1"/>
  <c r="E24" i="1" l="1"/>
  <c r="L6" i="1" s="1"/>
  <c r="I109" i="2"/>
  <c r="I22" i="1" s="1"/>
  <c r="K22" i="1" s="1"/>
  <c r="I118" i="2"/>
  <c r="I119" i="2" s="1"/>
  <c r="I23" i="1" s="1"/>
  <c r="K23" i="1" s="1"/>
  <c r="M15" i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I11" i="2" l="1"/>
  <c r="L28" i="4" l="1"/>
  <c r="J20" i="4"/>
  <c r="G20" i="4"/>
  <c r="E20" i="4"/>
  <c r="M11" i="4"/>
  <c r="M21" i="4" s="1"/>
  <c r="L31" i="4" s="1"/>
  <c r="J11" i="4"/>
  <c r="G11" i="4"/>
  <c r="E11" i="4"/>
  <c r="M20" i="4" l="1"/>
  <c r="I20" i="2"/>
  <c r="I120" i="2" s="1"/>
  <c r="I12" i="1" l="1"/>
  <c r="I7" i="2"/>
  <c r="I24" i="1" l="1"/>
  <c r="M39" i="1" s="1"/>
  <c r="K12" i="1"/>
  <c r="K24" i="1" s="1"/>
  <c r="K25" i="1" s="1"/>
  <c r="K31" i="1"/>
  <c r="I31" i="1"/>
  <c r="M31" i="1" l="1"/>
  <c r="M38" i="1" s="1"/>
</calcChain>
</file>

<file path=xl/sharedStrings.xml><?xml version="1.0" encoding="utf-8"?>
<sst xmlns="http://schemas.openxmlformats.org/spreadsheetml/2006/main" count="402" uniqueCount="156">
  <si>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</si>
  <si>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</si>
  <si>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</si>
  <si>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</si>
  <si>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</si>
  <si>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</si>
  <si>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</si>
  <si>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</si>
  <si>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</si>
  <si>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</si>
  <si>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</si>
  <si>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</si>
  <si>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</si>
  <si>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</si>
  <si>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</si>
  <si>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</si>
  <si>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</si>
  <si>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</si>
  <si>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</si>
  <si>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</si>
  <si>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</si>
  <si>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</si>
  <si>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</si>
  <si>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</si>
  <si>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</si>
  <si>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</si>
  <si>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</si>
  <si>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 xml:space="preserve">Аварийно-ремонтное обслуживание </t>
  </si>
  <si>
    <t>МКД</t>
  </si>
  <si>
    <t>мес</t>
  </si>
  <si>
    <t>Услуги по формированию, печати и доставки квитанций</t>
  </si>
  <si>
    <t>Ежемесячный обход и осмотр инженерных коммуникаций</t>
  </si>
  <si>
    <t>ОТЧЕТ ООО "Управляющая компания "ЮгДомКомфорт" за 2021г. перед собственниками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</si>
  <si>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</si>
  <si>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</si>
  <si>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</si>
  <si>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</si>
  <si>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</si>
  <si>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</si>
  <si>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</si>
  <si>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</si>
  <si>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</si>
  <si>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</si>
  <si>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</si>
  <si>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</si>
  <si>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</si>
  <si>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</si>
  <si>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</si>
  <si>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</si>
  <si>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</si>
  <si>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</si>
  <si>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Управляющая компания ООО "УК "ЮгДомКомфорт" с  01.12.2021 г.</t>
  </si>
  <si>
    <t>Тариф -18,10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</si>
  <si>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</si>
  <si>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</si>
  <si>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шт</t>
  </si>
  <si>
    <t>по статье "Содержание и ремонт общего имущества МКД"</t>
  </si>
  <si>
    <t>Содержание и ремонт общего имущества МКД</t>
  </si>
  <si>
    <t>дома по адресу: Ростовская область, г. Таганрог, ул.Шаумяна, д. 17</t>
  </si>
  <si>
    <t>S жилых помещений - 1485,00 м²</t>
  </si>
  <si>
    <t>Протокол №1 от 12 июня 2021г.</t>
  </si>
  <si>
    <t>Приказ ГЖИ № 2134-Л от 11.11.21г.</t>
  </si>
  <si>
    <t>Содержание и ремонт общего имущества МКД -10,61 руб.</t>
  </si>
  <si>
    <t>Управление многоквартирным домом - 2,24 руб.</t>
  </si>
  <si>
    <t xml:space="preserve">Вознаграждение председателю МКД -3,00 руб. </t>
  </si>
  <si>
    <t>Уборка придомовой территории - 2,13 руб.</t>
  </si>
  <si>
    <t>Содержание газавого оборудования - 0,38 руб.</t>
  </si>
  <si>
    <t>Лицевой счет МКД по адресу: г. Таганрог, ул.  Шаумяна , д.17</t>
  </si>
  <si>
    <t>Приказ ГЖИ № 2134-Л  от 11.11.21г.</t>
  </si>
  <si>
    <t>Содержание газового оборудования - 0,38 руб.</t>
  </si>
  <si>
    <t>Содержание газового оборудования</t>
  </si>
  <si>
    <t>на доме № 17 по ул. Шаумяна</t>
  </si>
  <si>
    <t>м2</t>
  </si>
  <si>
    <t>Канцтовары для Совета дома</t>
  </si>
  <si>
    <t>Обследование и ремонт системы ЦО</t>
  </si>
  <si>
    <t>Содержание газовых сетей</t>
  </si>
  <si>
    <t>Начисленно средств за 2022г.</t>
  </si>
  <si>
    <t>Оплачено средств за 2022г.</t>
  </si>
  <si>
    <t>Январь</t>
  </si>
  <si>
    <t>Февраль</t>
  </si>
  <si>
    <t>Март</t>
  </si>
  <si>
    <t>Апрель</t>
  </si>
  <si>
    <t>Май</t>
  </si>
  <si>
    <t>Июнь</t>
  </si>
  <si>
    <t>Баланс дома на 01.01.2022г.</t>
  </si>
  <si>
    <t>ЯНВАРЬ 2022г.</t>
  </si>
  <si>
    <t>ИТОГО январь 2022г.</t>
  </si>
  <si>
    <t>ФЕВРАЛЬ 2022г.</t>
  </si>
  <si>
    <t>ИТОГО февраль 2022г.</t>
  </si>
  <si>
    <t>МАРТ 2022г.</t>
  </si>
  <si>
    <t>ИТОГО март 2021г.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</si>
  <si>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</si>
  <si>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</si>
  <si>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</si>
  <si>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</si>
  <si>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</si>
  <si>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</si>
  <si>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 xml:space="preserve">ИТОГО за 2022г. </t>
  </si>
  <si>
    <t>Сварочные работы</t>
  </si>
  <si>
    <t>усл.</t>
  </si>
  <si>
    <t>Покупка Ленты сигнальной</t>
  </si>
  <si>
    <t xml:space="preserve">Покупка инентаря </t>
  </si>
  <si>
    <t xml:space="preserve">Ремонт стей электрических, замена ламп и прожектора </t>
  </si>
  <si>
    <t>Отключение ХВС в кв. 27, бытовое залитие кв. 23</t>
  </si>
  <si>
    <t>Покос на придомовой территории</t>
  </si>
  <si>
    <t>Приобретение и доставка материалов для субботника</t>
  </si>
  <si>
    <t xml:space="preserve">Обследование для выявления причин бытогого залития </t>
  </si>
  <si>
    <t>Ремонт участка стояка цо кв 30.,31</t>
  </si>
  <si>
    <t>Проверка вентканалов и дымоходов</t>
  </si>
  <si>
    <t>Гидравлические испытания системы ЦО</t>
  </si>
  <si>
    <t>Выявление причины залития кв. 27-24</t>
  </si>
  <si>
    <t>Задолженность на 01.01.2022г.</t>
  </si>
  <si>
    <t>Июль</t>
  </si>
  <si>
    <t>Август</t>
  </si>
  <si>
    <t>Сентябрь</t>
  </si>
  <si>
    <t>Октябрь</t>
  </si>
  <si>
    <t>Ноябрь</t>
  </si>
  <si>
    <t>Декабрь</t>
  </si>
  <si>
    <t>Задолженность на 31.12.2022г.</t>
  </si>
  <si>
    <t xml:space="preserve">Остаток по статье "Содержание и ремонт общего имущества МКД" на конец периода </t>
  </si>
  <si>
    <t>31.01.2022г.</t>
  </si>
  <si>
    <t>Ремонт ЦО</t>
  </si>
  <si>
    <t>за период с 01.01.2022г. по 31.12.2022г.</t>
  </si>
  <si>
    <t>ИЮЛЬ 2022г.</t>
  </si>
  <si>
    <t>ИТОГО июль 2022г.</t>
  </si>
  <si>
    <t>Прочистка водосточных труб</t>
  </si>
  <si>
    <t>Покупка уборочного инвентаря</t>
  </si>
  <si>
    <t>Обследование системы ЦО КВ. 16</t>
  </si>
  <si>
    <t>АВГУСТ 2022г.</t>
  </si>
  <si>
    <t>ИТОГО август 2022г.</t>
  </si>
  <si>
    <t>Замена участка стояка ЦО</t>
  </si>
  <si>
    <t>Обследование и выявление причины аварий системы ЦО</t>
  </si>
  <si>
    <t>Выезд на халатное залитие, выявление причин</t>
  </si>
  <si>
    <t>СЕНТЯБРЬ 2022г.</t>
  </si>
  <si>
    <t>ИТОГО сентябрь 2022г.</t>
  </si>
  <si>
    <t>Обследование системы ХВС в кв. 29</t>
  </si>
  <si>
    <t>ОКТЯБРЬ 2022г.</t>
  </si>
  <si>
    <t>ИТОГО октябрь 2022г.</t>
  </si>
  <si>
    <t>Устновка коннектора на трубу ХВ</t>
  </si>
  <si>
    <t xml:space="preserve">Ремонт освещение МОП 1 подъезд, замена лампочки </t>
  </si>
  <si>
    <t>Запуск отопления</t>
  </si>
  <si>
    <t xml:space="preserve">Отключение стояка в кв.17, кв.30-протечка </t>
  </si>
  <si>
    <t>НОЯБРЬ 2022г.</t>
  </si>
  <si>
    <t>ИТОГО ноябрь 2022г.</t>
  </si>
  <si>
    <t>Благоустройство придомовой территории</t>
  </si>
  <si>
    <t>Приобретение и доставка уборочного инвентаря</t>
  </si>
  <si>
    <t>Очистка газонов от листьев</t>
  </si>
  <si>
    <t>Приобретение материалов для ремонта подъезда</t>
  </si>
  <si>
    <t>ДЕКАБРЬ 2022г.</t>
  </si>
  <si>
    <t>ИТОГО декабрь 2022г.</t>
  </si>
  <si>
    <t>ТО ВДГО</t>
  </si>
  <si>
    <t>Ремонт подъезда №2</t>
  </si>
  <si>
    <t>Укладка электропроводки в кабель-каналы 2 под</t>
  </si>
  <si>
    <t>Приобретение и доставка инвентаря</t>
  </si>
  <si>
    <t>с 01.01.2022г. по 31.12.2022г.</t>
  </si>
  <si>
    <t>Содержание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</si>
</sst>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Font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23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1" fontId="22" fillId="0" borderId="4" xfId="0" applyNumberFormat="1" applyFont="1" applyBorder="1"/>
    <xf numFmtId="2" fontId="22" fillId="0" borderId="4" xfId="2" applyNumberFormat="1" applyFont="1" applyBorder="1" applyAlignment="1">
      <alignment horizontal="center" vertical="center" wrapText="1"/>
    </xf>
    <xf numFmtId="2" fontId="8" fillId="2" borderId="3" xfId="0" applyNumberFormat="1" applyFont="1" applyFill="1" applyBorder="1"/>
    <xf numFmtId="14" fontId="15" fillId="0" borderId="4" xfId="2" applyNumberFormat="1" applyFont="1" applyBorder="1" applyAlignment="1">
      <alignment horizontal="center" vertical="center" wrapText="1"/>
    </xf>
    <xf numFmtId="14" fontId="22" fillId="0" borderId="4" xfId="2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wrapText="1"/>
    </xf>
    <xf numFmtId="1" fontId="22" fillId="0" borderId="4" xfId="0" applyNumberFormat="1" applyFont="1" applyBorder="1" applyAlignment="1">
      <alignment horizontal="left" vertical="top"/>
    </xf>
    <xf numFmtId="1" fontId="22" fillId="0" borderId="4" xfId="0" applyNumberFormat="1" applyFont="1" applyBorder="1" applyAlignment="1">
      <alignment horizontal="left" vertical="top" wrapText="1"/>
    </xf>
    <xf numFmtId="4" fontId="4" fillId="5" borderId="4" xfId="2" applyNumberFormat="1" applyFont="1" applyFill="1" applyBorder="1" applyAlignment="1">
      <alignment horizontal="right" vertical="center" wrapText="1"/>
    </xf>
    <xf numFmtId="0" fontId="3" fillId="0" borderId="4" xfId="0" applyFont="1" applyBorder="1"/>
    <xf numFmtId="4" fontId="3" fillId="0" borderId="4" xfId="0" applyNumberFormat="1" applyFont="1" applyBorder="1"/>
    <xf numFmtId="4" fontId="8" fillId="0" borderId="4" xfId="0" applyNumberFormat="1" applyFont="1" applyBorder="1"/>
    <xf numFmtId="4" fontId="10" fillId="0" borderId="0" xfId="2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4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0" fontId="3" fillId="0" borderId="4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2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3" fillId="2" borderId="1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4" xfId="0" applyNumberFormat="1" applyFont="1" applyBorder="1"/>
    <xf numFmtId="0" fontId="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2"/>
  <sheetViews>
    <sheetView showRuler="0" topLeftCell="A20" zoomScaleNormal="100" workbookViewId="0">
      <selection activeCell="A41" sqref="A41:M42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0" t="s">
        <v>67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x14ac:dyDescent="0.3">
      <c r="A2" s="49" t="s">
        <v>59</v>
      </c>
      <c r="B2" s="50"/>
      <c r="C2" s="50"/>
      <c r="D2" s="51"/>
      <c r="E2" s="49" t="s">
        <v>60</v>
      </c>
      <c r="F2" s="50"/>
      <c r="G2" s="50"/>
      <c r="H2" s="50"/>
      <c r="I2" s="51"/>
      <c r="J2" s="49" t="s">
        <v>68</v>
      </c>
      <c r="K2" s="50"/>
      <c r="L2" s="50"/>
      <c r="M2" s="51"/>
    </row>
    <row r="3" spans="1:13" x14ac:dyDescent="0.3">
      <c r="A3" s="49" t="s">
        <v>52</v>
      </c>
      <c r="B3" s="51"/>
      <c r="C3" s="49" t="s">
        <v>62</v>
      </c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x14ac:dyDescent="0.3">
      <c r="A4" s="49" t="s">
        <v>63</v>
      </c>
      <c r="B4" s="50"/>
      <c r="C4" s="50"/>
      <c r="D4" s="50"/>
      <c r="E4" s="50"/>
      <c r="F4" s="50"/>
      <c r="G4" s="51"/>
      <c r="H4" s="49" t="s">
        <v>64</v>
      </c>
      <c r="I4" s="50"/>
      <c r="J4" s="50"/>
      <c r="K4" s="50"/>
      <c r="L4" s="50"/>
      <c r="M4" s="51"/>
    </row>
    <row r="5" spans="1:13" x14ac:dyDescent="0.3">
      <c r="A5" s="49" t="s">
        <v>65</v>
      </c>
      <c r="B5" s="50"/>
      <c r="C5" s="50"/>
      <c r="D5" s="50"/>
      <c r="E5" s="50"/>
      <c r="F5" s="50"/>
      <c r="G5" s="50"/>
      <c r="H5" s="50" t="s">
        <v>69</v>
      </c>
      <c r="I5" s="50"/>
      <c r="J5" s="50"/>
      <c r="K5" s="50"/>
      <c r="L5" s="50"/>
      <c r="M5" s="51"/>
    </row>
    <row r="6" spans="1:13" x14ac:dyDescent="0.3">
      <c r="A6" s="49" t="s">
        <v>111</v>
      </c>
      <c r="B6" s="50"/>
      <c r="C6" s="50"/>
      <c r="D6" s="51"/>
      <c r="E6" s="56">
        <v>23535.08</v>
      </c>
      <c r="F6" s="57"/>
      <c r="G6" s="49" t="s">
        <v>76</v>
      </c>
      <c r="H6" s="50"/>
      <c r="I6" s="50"/>
      <c r="J6" s="50"/>
      <c r="K6" s="51"/>
      <c r="L6" s="56">
        <f>E24</f>
        <v>189070.68000000005</v>
      </c>
      <c r="M6" s="57"/>
    </row>
    <row r="7" spans="1:13" x14ac:dyDescent="0.3">
      <c r="A7" s="49" t="s">
        <v>84</v>
      </c>
      <c r="B7" s="50"/>
      <c r="C7" s="50"/>
      <c r="D7" s="51"/>
      <c r="E7" s="56">
        <v>-8721.9</v>
      </c>
      <c r="F7" s="57"/>
      <c r="G7" s="49" t="s">
        <v>77</v>
      </c>
      <c r="H7" s="50"/>
      <c r="I7" s="50"/>
      <c r="J7" s="50"/>
      <c r="K7" s="51"/>
      <c r="L7" s="56">
        <f>G24</f>
        <v>184490.88</v>
      </c>
      <c r="M7" s="51"/>
    </row>
    <row r="8" spans="1:13" x14ac:dyDescent="0.3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x14ac:dyDescent="0.3">
      <c r="A9" s="80" t="s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14.25" customHeight="1" x14ac:dyDescent="0.3">
      <c r="A10" s="49" t="s">
        <v>53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6">
        <v>-8721.9</v>
      </c>
      <c r="M10" s="57"/>
    </row>
    <row r="11" spans="1:13" ht="54.75" customHeight="1" x14ac:dyDescent="0.3">
      <c r="A11" s="91" t="s">
        <v>2</v>
      </c>
      <c r="B11" s="91"/>
      <c r="C11" s="59" t="s">
        <v>7</v>
      </c>
      <c r="D11" s="91"/>
      <c r="E11" s="59" t="s">
        <v>3</v>
      </c>
      <c r="F11" s="91"/>
      <c r="G11" s="59" t="s">
        <v>4</v>
      </c>
      <c r="H11" s="59"/>
      <c r="I11" s="85" t="s">
        <v>5</v>
      </c>
      <c r="J11" s="85"/>
      <c r="K11" s="87" t="s">
        <v>6</v>
      </c>
      <c r="L11" s="88"/>
      <c r="M11" s="2" t="s">
        <v>8</v>
      </c>
    </row>
    <row r="12" spans="1:13" x14ac:dyDescent="0.3">
      <c r="A12" s="55" t="s">
        <v>78</v>
      </c>
      <c r="B12" s="55"/>
      <c r="C12" s="52">
        <v>12619.48</v>
      </c>
      <c r="D12" s="55"/>
      <c r="E12" s="52">
        <v>15755.89</v>
      </c>
      <c r="F12" s="52"/>
      <c r="G12" s="52">
        <v>12186.87</v>
      </c>
      <c r="H12" s="52"/>
      <c r="I12" s="86">
        <f>'СОДЕРЖАНИЕ ЖИЛЬЯ'!I20</f>
        <v>17926.986770000003</v>
      </c>
      <c r="J12" s="55"/>
      <c r="K12" s="52">
        <f>G12-I12</f>
        <v>-5740.1167700000024</v>
      </c>
      <c r="L12" s="55"/>
      <c r="M12" s="3">
        <f>C12+E12-G12</f>
        <v>16188.499999999998</v>
      </c>
    </row>
    <row r="13" spans="1:13" x14ac:dyDescent="0.3">
      <c r="A13" s="55" t="s">
        <v>79</v>
      </c>
      <c r="B13" s="55"/>
      <c r="C13" s="56">
        <f>M12</f>
        <v>16188.499999999998</v>
      </c>
      <c r="D13" s="57"/>
      <c r="E13" s="56">
        <f>E12</f>
        <v>15755.89</v>
      </c>
      <c r="F13" s="57"/>
      <c r="G13" s="56">
        <v>15317.76</v>
      </c>
      <c r="H13" s="57"/>
      <c r="I13" s="53">
        <f>'СОДЕРЖАНИЕ ЖИЛЬЯ'!I27</f>
        <v>9161.1119200000012</v>
      </c>
      <c r="J13" s="54"/>
      <c r="K13" s="52">
        <f>G13-I13</f>
        <v>6156.648079999999</v>
      </c>
      <c r="L13" s="55"/>
      <c r="M13" s="3">
        <f>C13+E13-G13</f>
        <v>16626.629999999997</v>
      </c>
    </row>
    <row r="14" spans="1:13" x14ac:dyDescent="0.3">
      <c r="A14" s="55" t="s">
        <v>80</v>
      </c>
      <c r="B14" s="55"/>
      <c r="C14" s="56">
        <f>M13</f>
        <v>16626.629999999997</v>
      </c>
      <c r="D14" s="57"/>
      <c r="E14" s="56">
        <f>E13</f>
        <v>15755.89</v>
      </c>
      <c r="F14" s="57"/>
      <c r="G14" s="56">
        <v>16414.77</v>
      </c>
      <c r="H14" s="57"/>
      <c r="I14" s="53">
        <f>'СОДЕРЖАНИЕ ЖИЛЬЯ'!I33</f>
        <v>6103.2581200000004</v>
      </c>
      <c r="J14" s="54"/>
      <c r="K14" s="52">
        <f>G14-I14</f>
        <v>10311.51188</v>
      </c>
      <c r="L14" s="55"/>
      <c r="M14" s="3">
        <v>15968.11</v>
      </c>
    </row>
    <row r="15" spans="1:13" x14ac:dyDescent="0.3">
      <c r="A15" s="55" t="s">
        <v>81</v>
      </c>
      <c r="B15" s="55"/>
      <c r="C15" s="56">
        <f t="shared" ref="C15:C17" si="0">M14</f>
        <v>15968.11</v>
      </c>
      <c r="D15" s="57"/>
      <c r="E15" s="56">
        <f>E14</f>
        <v>15755.89</v>
      </c>
      <c r="F15" s="57"/>
      <c r="G15" s="56">
        <v>14752.32</v>
      </c>
      <c r="H15" s="57"/>
      <c r="I15" s="53">
        <f>'СОДЕРЖАНИЕ ЖИЛЬЯ'!I43</f>
        <v>12452.62667</v>
      </c>
      <c r="J15" s="54"/>
      <c r="K15" s="52">
        <f t="shared" ref="K15:K17" si="1">G15-I15</f>
        <v>2299.6933300000001</v>
      </c>
      <c r="L15" s="55"/>
      <c r="M15" s="3">
        <f>C15+E15-G15</f>
        <v>16971.68</v>
      </c>
    </row>
    <row r="16" spans="1:13" x14ac:dyDescent="0.3">
      <c r="A16" s="55" t="s">
        <v>82</v>
      </c>
      <c r="B16" s="55"/>
      <c r="C16" s="56">
        <f t="shared" si="0"/>
        <v>16971.68</v>
      </c>
      <c r="D16" s="57"/>
      <c r="E16" s="56">
        <f>E15</f>
        <v>15755.89</v>
      </c>
      <c r="F16" s="57"/>
      <c r="G16" s="56">
        <v>16646.330000000002</v>
      </c>
      <c r="H16" s="57"/>
      <c r="I16" s="53">
        <f>'СОДЕРЖАНИЕ ЖИЛЬЯ'!I53</f>
        <v>20227.908620000002</v>
      </c>
      <c r="J16" s="54"/>
      <c r="K16" s="52">
        <f t="shared" si="1"/>
        <v>-3581.5786200000002</v>
      </c>
      <c r="L16" s="55"/>
      <c r="M16" s="3">
        <f>C16+E16-G16</f>
        <v>16081.239999999998</v>
      </c>
    </row>
    <row r="17" spans="1:13" x14ac:dyDescent="0.3">
      <c r="A17" s="55" t="s">
        <v>83</v>
      </c>
      <c r="B17" s="55"/>
      <c r="C17" s="56">
        <f t="shared" si="0"/>
        <v>16081.239999999998</v>
      </c>
      <c r="D17" s="57"/>
      <c r="E17" s="56">
        <f>E16</f>
        <v>15755.89</v>
      </c>
      <c r="F17" s="57"/>
      <c r="G17" s="56">
        <v>13923.16</v>
      </c>
      <c r="H17" s="57"/>
      <c r="I17" s="53">
        <f>'СОДЕРЖАНИЕ ЖИЛЬЯ'!I62</f>
        <v>27792.26238</v>
      </c>
      <c r="J17" s="54"/>
      <c r="K17" s="52">
        <f t="shared" si="1"/>
        <v>-13869.10238</v>
      </c>
      <c r="L17" s="55"/>
      <c r="M17" s="3">
        <f>C17+E17-G17</f>
        <v>17913.969999999998</v>
      </c>
    </row>
    <row r="18" spans="1:13" x14ac:dyDescent="0.3">
      <c r="A18" s="55" t="s">
        <v>112</v>
      </c>
      <c r="B18" s="55"/>
      <c r="C18" s="56">
        <f>M17</f>
        <v>17913.969999999998</v>
      </c>
      <c r="D18" s="57"/>
      <c r="E18" s="56">
        <f t="shared" ref="E18:E23" si="2">E17</f>
        <v>15755.89</v>
      </c>
      <c r="F18" s="57"/>
      <c r="G18" s="56">
        <v>15888.54</v>
      </c>
      <c r="H18" s="57"/>
      <c r="I18" s="53">
        <f>'СОДЕРЖАНИЕ ЖИЛЬЯ'!I71</f>
        <v>10788.017260000001</v>
      </c>
      <c r="J18" s="54"/>
      <c r="K18" s="52">
        <f t="shared" ref="K18:K23" si="3">G18-I18</f>
        <v>5100.5227400000003</v>
      </c>
      <c r="L18" s="55"/>
      <c r="M18" s="3">
        <f>C18+E18-G18</f>
        <v>17781.32</v>
      </c>
    </row>
    <row r="19" spans="1:13" x14ac:dyDescent="0.3">
      <c r="A19" s="55" t="s">
        <v>113</v>
      </c>
      <c r="B19" s="55"/>
      <c r="C19" s="56">
        <f t="shared" ref="C19:C23" si="4">M18</f>
        <v>17781.32</v>
      </c>
      <c r="D19" s="57"/>
      <c r="E19" s="56">
        <f t="shared" si="2"/>
        <v>15755.89</v>
      </c>
      <c r="F19" s="57"/>
      <c r="G19" s="56">
        <v>14785.95</v>
      </c>
      <c r="H19" s="57"/>
      <c r="I19" s="53">
        <f>'СОДЕРЖАНИЕ ЖИЛЬЯ'!I81</f>
        <v>14618.24661</v>
      </c>
      <c r="J19" s="54"/>
      <c r="K19" s="52">
        <f t="shared" si="3"/>
        <v>167.70339000000058</v>
      </c>
      <c r="L19" s="55"/>
      <c r="M19" s="3">
        <f t="shared" ref="M19:M23" si="5">C19+E19-G19</f>
        <v>18751.259999999998</v>
      </c>
    </row>
    <row r="20" spans="1:13" x14ac:dyDescent="0.3">
      <c r="A20" s="55" t="s">
        <v>114</v>
      </c>
      <c r="B20" s="55"/>
      <c r="C20" s="56">
        <f t="shared" si="4"/>
        <v>18751.259999999998</v>
      </c>
      <c r="D20" s="57"/>
      <c r="E20" s="56">
        <f t="shared" si="2"/>
        <v>15755.89</v>
      </c>
      <c r="F20" s="57"/>
      <c r="G20" s="56">
        <v>16376.67</v>
      </c>
      <c r="H20" s="57"/>
      <c r="I20" s="53">
        <f>'СОДЕРЖАНИЕ ЖИЛЬЯ'!I88</f>
        <v>7353.0960100000002</v>
      </c>
      <c r="J20" s="54"/>
      <c r="K20" s="52">
        <f t="shared" si="3"/>
        <v>9023.5739900000008</v>
      </c>
      <c r="L20" s="55"/>
      <c r="M20" s="3">
        <f t="shared" si="5"/>
        <v>18130.479999999996</v>
      </c>
    </row>
    <row r="21" spans="1:13" x14ac:dyDescent="0.3">
      <c r="A21" s="55" t="s">
        <v>115</v>
      </c>
      <c r="B21" s="55"/>
      <c r="C21" s="56">
        <f t="shared" si="4"/>
        <v>18130.479999999996</v>
      </c>
      <c r="D21" s="57"/>
      <c r="E21" s="56">
        <f t="shared" si="2"/>
        <v>15755.89</v>
      </c>
      <c r="F21" s="57"/>
      <c r="G21" s="56">
        <v>14860.78</v>
      </c>
      <c r="H21" s="57"/>
      <c r="I21" s="53">
        <f>'СОДЕРЖАНИЕ ЖИЛЬЯ'!I99</f>
        <v>18120.35786</v>
      </c>
      <c r="J21" s="54"/>
      <c r="K21" s="52">
        <f t="shared" si="3"/>
        <v>-3259.5778599999994</v>
      </c>
      <c r="L21" s="55"/>
      <c r="M21" s="3">
        <f t="shared" si="5"/>
        <v>19025.589999999997</v>
      </c>
    </row>
    <row r="22" spans="1:13" x14ac:dyDescent="0.3">
      <c r="A22" s="55" t="s">
        <v>116</v>
      </c>
      <c r="B22" s="55"/>
      <c r="C22" s="56">
        <f t="shared" si="4"/>
        <v>19025.589999999997</v>
      </c>
      <c r="D22" s="57"/>
      <c r="E22" s="56">
        <f t="shared" si="2"/>
        <v>15755.89</v>
      </c>
      <c r="F22" s="57"/>
      <c r="G22" s="56">
        <v>15429.51</v>
      </c>
      <c r="H22" s="57"/>
      <c r="I22" s="53">
        <f>'СОДЕРЖАНИЕ ЖИЛЬЯ'!I109</f>
        <v>68863.681110000005</v>
      </c>
      <c r="J22" s="54"/>
      <c r="K22" s="52">
        <f t="shared" si="3"/>
        <v>-53434.171110000003</v>
      </c>
      <c r="L22" s="55"/>
      <c r="M22" s="3">
        <f t="shared" si="5"/>
        <v>19351.969999999994</v>
      </c>
    </row>
    <row r="23" spans="1:13" x14ac:dyDescent="0.3">
      <c r="A23" s="55" t="s">
        <v>117</v>
      </c>
      <c r="B23" s="55"/>
      <c r="C23" s="56">
        <f t="shared" si="4"/>
        <v>19351.969999999994</v>
      </c>
      <c r="D23" s="57"/>
      <c r="E23" s="56">
        <f t="shared" si="2"/>
        <v>15755.89</v>
      </c>
      <c r="F23" s="57"/>
      <c r="G23" s="56">
        <v>17908.22</v>
      </c>
      <c r="H23" s="57"/>
      <c r="I23" s="53">
        <f>'СОДЕРЖАНИЕ ЖИЛЬЯ'!I119</f>
        <v>181483.98297000001</v>
      </c>
      <c r="J23" s="54"/>
      <c r="K23" s="52">
        <f t="shared" si="3"/>
        <v>-163575.76297000001</v>
      </c>
      <c r="L23" s="55"/>
      <c r="M23" s="3">
        <f t="shared" si="5"/>
        <v>17199.639999999992</v>
      </c>
    </row>
    <row r="24" spans="1:13" x14ac:dyDescent="0.3">
      <c r="A24" s="75" t="s">
        <v>9</v>
      </c>
      <c r="B24" s="75"/>
      <c r="C24" s="76"/>
      <c r="D24" s="77"/>
      <c r="E24" s="74">
        <f>SUM(E12:E23)</f>
        <v>189070.68000000005</v>
      </c>
      <c r="F24" s="75"/>
      <c r="G24" s="74">
        <f>SUM(G12:G23)</f>
        <v>184490.88</v>
      </c>
      <c r="H24" s="74"/>
      <c r="I24" s="78">
        <f>SUM(I12:I23)</f>
        <v>394891.53630000004</v>
      </c>
      <c r="J24" s="79"/>
      <c r="K24" s="74">
        <f>SUM(K12:K23)</f>
        <v>-210400.65630000003</v>
      </c>
      <c r="L24" s="75"/>
      <c r="M24" s="4">
        <f>M23</f>
        <v>17199.639999999992</v>
      </c>
    </row>
    <row r="25" spans="1:13" x14ac:dyDescent="0.3">
      <c r="A25" s="49" t="s">
        <v>119</v>
      </c>
      <c r="B25" s="50"/>
      <c r="C25" s="50"/>
      <c r="D25" s="50"/>
      <c r="E25" s="50"/>
      <c r="F25" s="50"/>
      <c r="G25" s="50"/>
      <c r="H25" s="50"/>
      <c r="I25" s="50"/>
      <c r="J25" s="51"/>
      <c r="K25" s="52">
        <f>L10+K24</f>
        <v>-219122.55630000003</v>
      </c>
      <c r="L25" s="52"/>
      <c r="M25" s="4"/>
    </row>
    <row r="26" spans="1:13" x14ac:dyDescent="0.3">
      <c r="A26" s="58" t="s">
        <v>10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46.5" customHeight="1" x14ac:dyDescent="0.3">
      <c r="A27" s="62" t="s">
        <v>11</v>
      </c>
      <c r="B27" s="63"/>
      <c r="C27" s="63"/>
      <c r="D27" s="64"/>
      <c r="E27" s="101" t="s">
        <v>7</v>
      </c>
      <c r="F27" s="102"/>
      <c r="G27" s="102"/>
      <c r="H27" s="103"/>
      <c r="I27" s="59" t="s">
        <v>3</v>
      </c>
      <c r="J27" s="91"/>
      <c r="K27" s="59" t="s">
        <v>4</v>
      </c>
      <c r="L27" s="59"/>
      <c r="M27" s="2" t="s">
        <v>8</v>
      </c>
    </row>
    <row r="28" spans="1:13" ht="17.25" customHeight="1" x14ac:dyDescent="0.3">
      <c r="A28" s="97" t="s">
        <v>12</v>
      </c>
      <c r="B28" s="98"/>
      <c r="C28" s="98"/>
      <c r="D28" s="99"/>
      <c r="E28" s="104">
        <v>367.62</v>
      </c>
      <c r="F28" s="105"/>
      <c r="G28" s="105"/>
      <c r="H28" s="106"/>
      <c r="I28" s="95">
        <f>458.98+458.98+458.98+458.98+458.98+458.98+483.73+483.73+483.73+483.73+483.73+527.15</f>
        <v>5699.6799999999985</v>
      </c>
      <c r="J28" s="96"/>
      <c r="K28" s="66">
        <f>355.03+446.21+478.17+429.75+484.92+405.6+465.19+453.96+502.55+456.24+473.26+562.41</f>
        <v>5513.29</v>
      </c>
      <c r="L28" s="67"/>
      <c r="M28" s="5">
        <f>E28+I28-K28</f>
        <v>554.0099999999984</v>
      </c>
    </row>
    <row r="29" spans="1:13" x14ac:dyDescent="0.3">
      <c r="A29" s="49" t="s">
        <v>13</v>
      </c>
      <c r="B29" s="50"/>
      <c r="C29" s="50"/>
      <c r="D29" s="51"/>
      <c r="E29" s="56">
        <v>165.83</v>
      </c>
      <c r="F29" s="107"/>
      <c r="G29" s="107"/>
      <c r="H29" s="57"/>
      <c r="I29" s="49">
        <f>207.04+207.04+207.04+207.04+207.04+207.04+215.22+215.22+215.22+215.22+215.22+234.56</f>
        <v>2552.8999999999996</v>
      </c>
      <c r="J29" s="51"/>
      <c r="K29" s="49">
        <f>160.14+201.28+215.68+193.86+218.75+182.95+209.55+201.96+223.63+202.99+210.6+250.22</f>
        <v>2471.6099999999997</v>
      </c>
      <c r="L29" s="51"/>
      <c r="M29" s="5">
        <f t="shared" ref="M29:M30" si="6">E29+I29-K29</f>
        <v>247.11999999999989</v>
      </c>
    </row>
    <row r="30" spans="1:13" x14ac:dyDescent="0.3">
      <c r="A30" s="49" t="s">
        <v>14</v>
      </c>
      <c r="B30" s="50"/>
      <c r="C30" s="50"/>
      <c r="D30" s="51"/>
      <c r="E30" s="56">
        <v>1164.18</v>
      </c>
      <c r="F30" s="107"/>
      <c r="G30" s="107"/>
      <c r="H30" s="57"/>
      <c r="I30" s="49">
        <f>1453.52+1453.52+1453.52+1453.52+1453.52+1596.84+1660.72+1660.72+1660.72+1660.72+1660.72+1807.23</f>
        <v>18975.269999999997</v>
      </c>
      <c r="J30" s="51"/>
      <c r="K30" s="56">
        <f>1124.26+1413.11+1514.3+1360.93+1535.68+1288.72+1616.34+1558.48+1725.49+1566.36+1625.16+1930.11</f>
        <v>18258.939999999999</v>
      </c>
      <c r="L30" s="57"/>
      <c r="M30" s="5">
        <f t="shared" si="6"/>
        <v>1880.5099999999984</v>
      </c>
    </row>
    <row r="31" spans="1:13" x14ac:dyDescent="0.3">
      <c r="A31" s="60"/>
      <c r="B31" s="100"/>
      <c r="C31" s="100"/>
      <c r="D31" s="61"/>
      <c r="E31" s="78"/>
      <c r="F31" s="108"/>
      <c r="G31" s="108"/>
      <c r="H31" s="79"/>
      <c r="I31" s="78">
        <f>SUM(I28:I30)</f>
        <v>27227.849999999995</v>
      </c>
      <c r="J31" s="61"/>
      <c r="K31" s="60">
        <f>SUM(K28:K30)</f>
        <v>26243.839999999997</v>
      </c>
      <c r="L31" s="61"/>
      <c r="M31" s="4">
        <f>SUM(M28:M30)</f>
        <v>2681.6399999999967</v>
      </c>
    </row>
    <row r="32" spans="1:13" x14ac:dyDescent="0.3">
      <c r="A32" s="92" t="s">
        <v>70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45">
        <v>615.98</v>
      </c>
    </row>
    <row r="33" spans="1:13" x14ac:dyDescent="0.3">
      <c r="A33" s="65" t="s">
        <v>15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46">
        <v>3631.18</v>
      </c>
    </row>
    <row r="34" spans="1:13" x14ac:dyDescent="0.3">
      <c r="A34" s="92" t="s">
        <v>54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47">
        <v>3452.95</v>
      </c>
    </row>
    <row r="35" spans="1:13" x14ac:dyDescent="0.3">
      <c r="A35" s="65" t="s">
        <v>16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34">
        <v>4863.24</v>
      </c>
    </row>
    <row r="36" spans="1:13" x14ac:dyDescent="0.3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38">
        <f>SUM(M32:M35)</f>
        <v>12563.349999999999</v>
      </c>
    </row>
    <row r="37" spans="1:13" x14ac:dyDescent="0.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</row>
    <row r="38" spans="1:13" ht="15.6" x14ac:dyDescent="0.3">
      <c r="A38" s="65" t="s">
        <v>118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8">
        <f>M24+M31+M36</f>
        <v>32444.629999999986</v>
      </c>
    </row>
    <row r="39" spans="1:13" x14ac:dyDescent="0.3">
      <c r="A39" s="65" t="s">
        <v>17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7">
        <f>E7+G24-I24</f>
        <v>-219122.55630000003</v>
      </c>
    </row>
    <row r="41" spans="1:13" x14ac:dyDescent="0.3">
      <c r="A41" s="89"/>
      <c r="B41" s="89"/>
      <c r="C41" s="89"/>
      <c r="D41" s="89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89"/>
      <c r="B42" s="89"/>
      <c r="C42" s="89"/>
      <c r="D42" s="89"/>
      <c r="K42" s="90"/>
      <c r="L42" s="90"/>
      <c r="M42" s="90"/>
    </row>
  </sheetData>
  <mergeCells count="140">
    <mergeCell ref="A41:D41"/>
    <mergeCell ref="A42:D42"/>
    <mergeCell ref="K42:M42"/>
    <mergeCell ref="A6:D6"/>
    <mergeCell ref="E6:F6"/>
    <mergeCell ref="G6:K6"/>
    <mergeCell ref="A11:B11"/>
    <mergeCell ref="C11:D11"/>
    <mergeCell ref="E11:F11"/>
    <mergeCell ref="G11:H11"/>
    <mergeCell ref="A32:L32"/>
    <mergeCell ref="A34:L34"/>
    <mergeCell ref="I28:J28"/>
    <mergeCell ref="I27:J27"/>
    <mergeCell ref="I31:J31"/>
    <mergeCell ref="A28:D28"/>
    <mergeCell ref="A29:D29"/>
    <mergeCell ref="A30:D30"/>
    <mergeCell ref="A31:D31"/>
    <mergeCell ref="E27:H27"/>
    <mergeCell ref="E28:H28"/>
    <mergeCell ref="E29:H29"/>
    <mergeCell ref="E30:H30"/>
    <mergeCell ref="E31:H31"/>
    <mergeCell ref="A9:M9"/>
    <mergeCell ref="G12:H12"/>
    <mergeCell ref="K12:L12"/>
    <mergeCell ref="A12:B12"/>
    <mergeCell ref="C12:D12"/>
    <mergeCell ref="E12:F12"/>
    <mergeCell ref="I11:J11"/>
    <mergeCell ref="I12:J12"/>
    <mergeCell ref="K11:L11"/>
    <mergeCell ref="K24:L24"/>
    <mergeCell ref="A24:B24"/>
    <mergeCell ref="C24:D24"/>
    <mergeCell ref="E24:F24"/>
    <mergeCell ref="G24:H24"/>
    <mergeCell ref="I24:J24"/>
    <mergeCell ref="A1:M1"/>
    <mergeCell ref="A2:D2"/>
    <mergeCell ref="E2:I2"/>
    <mergeCell ref="J2:M2"/>
    <mergeCell ref="A3:B3"/>
    <mergeCell ref="C3:M3"/>
    <mergeCell ref="A4:G4"/>
    <mergeCell ref="H4:M4"/>
    <mergeCell ref="L10:M10"/>
    <mergeCell ref="A10:K10"/>
    <mergeCell ref="A7:D7"/>
    <mergeCell ref="E7:F7"/>
    <mergeCell ref="G7:K7"/>
    <mergeCell ref="A5:G5"/>
    <mergeCell ref="H5:M5"/>
    <mergeCell ref="L6:M6"/>
    <mergeCell ref="L7:M7"/>
    <mergeCell ref="A8:M8"/>
    <mergeCell ref="A26:M26"/>
    <mergeCell ref="K27:L27"/>
    <mergeCell ref="K29:L29"/>
    <mergeCell ref="K30:L30"/>
    <mergeCell ref="K31:L31"/>
    <mergeCell ref="A27:D27"/>
    <mergeCell ref="A38:L38"/>
    <mergeCell ref="A39:L39"/>
    <mergeCell ref="K28:L28"/>
    <mergeCell ref="A33:L33"/>
    <mergeCell ref="A35:L35"/>
    <mergeCell ref="I29:J29"/>
    <mergeCell ref="I30:J30"/>
    <mergeCell ref="A37:M37"/>
    <mergeCell ref="A36:L36"/>
    <mergeCell ref="G13:H13"/>
    <mergeCell ref="G14:H14"/>
    <mergeCell ref="G15:H15"/>
    <mergeCell ref="G16:H16"/>
    <mergeCell ref="G17:H17"/>
    <mergeCell ref="E13:F13"/>
    <mergeCell ref="E14:F14"/>
    <mergeCell ref="E15:F15"/>
    <mergeCell ref="E16:F16"/>
    <mergeCell ref="E17:F17"/>
    <mergeCell ref="C13:D13"/>
    <mergeCell ref="C14:D14"/>
    <mergeCell ref="C15:D15"/>
    <mergeCell ref="C16:D16"/>
    <mergeCell ref="C17:D17"/>
    <mergeCell ref="A13:B13"/>
    <mergeCell ref="A14:B14"/>
    <mergeCell ref="A15:B15"/>
    <mergeCell ref="A16:B16"/>
    <mergeCell ref="A17:B17"/>
    <mergeCell ref="K14:L14"/>
    <mergeCell ref="K15:L15"/>
    <mergeCell ref="K16:L16"/>
    <mergeCell ref="K17:L17"/>
    <mergeCell ref="I13:J13"/>
    <mergeCell ref="I14:J14"/>
    <mergeCell ref="I15:J15"/>
    <mergeCell ref="I16:J16"/>
    <mergeCell ref="I17:J17"/>
    <mergeCell ref="K13:L13"/>
    <mergeCell ref="G22:H22"/>
    <mergeCell ref="G23:H23"/>
    <mergeCell ref="A18:B18"/>
    <mergeCell ref="A19:B19"/>
    <mergeCell ref="A20:B20"/>
    <mergeCell ref="A21:B21"/>
    <mergeCell ref="A22:B22"/>
    <mergeCell ref="A23:B23"/>
    <mergeCell ref="C18:D18"/>
    <mergeCell ref="C19:D19"/>
    <mergeCell ref="C20:D20"/>
    <mergeCell ref="C21:D21"/>
    <mergeCell ref="C22:D22"/>
    <mergeCell ref="C23:D23"/>
    <mergeCell ref="A25:J25"/>
    <mergeCell ref="K25:L25"/>
    <mergeCell ref="I18:J18"/>
    <mergeCell ref="I19:J19"/>
    <mergeCell ref="I20:J20"/>
    <mergeCell ref="I21:J21"/>
    <mergeCell ref="I22:J22"/>
    <mergeCell ref="I23:J23"/>
    <mergeCell ref="K18:L18"/>
    <mergeCell ref="K19:L19"/>
    <mergeCell ref="K20:L20"/>
    <mergeCell ref="K21:L21"/>
    <mergeCell ref="K22:L22"/>
    <mergeCell ref="K23:L23"/>
    <mergeCell ref="E18:F18"/>
    <mergeCell ref="E19:F19"/>
    <mergeCell ref="E20:F20"/>
    <mergeCell ref="E21:F21"/>
    <mergeCell ref="E22:F22"/>
    <mergeCell ref="E23:F23"/>
    <mergeCell ref="G18:H18"/>
    <mergeCell ref="G19:H19"/>
    <mergeCell ref="G20:H20"/>
    <mergeCell ref="G21:H2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23"/>
  <sheetViews>
    <sheetView topLeftCell="A112" zoomScaleNormal="100" workbookViewId="0">
      <selection activeCell="K128" sqref="K128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30" style="13" customWidth="1"/>
    <col min="7" max="7" width="8.88671875" style="13" customWidth="1"/>
    <col min="8" max="8" width="8.33203125" style="13" customWidth="1"/>
    <col min="9" max="9" width="12.664062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18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56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71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122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5" t="s">
        <v>51</v>
      </c>
      <c r="C6" s="25"/>
      <c r="D6" s="26"/>
      <c r="E6" s="26"/>
      <c r="F6" s="25"/>
      <c r="G6" s="27"/>
      <c r="H6" s="27"/>
      <c r="I6" s="27"/>
      <c r="J6" s="28"/>
    </row>
    <row r="7" spans="2:10" x14ac:dyDescent="0.3">
      <c r="B7" s="18"/>
      <c r="C7" s="18"/>
      <c r="D7" s="18"/>
      <c r="E7" s="18"/>
      <c r="F7" s="18"/>
      <c r="G7" s="18"/>
      <c r="H7" s="19" t="s">
        <v>19</v>
      </c>
      <c r="I7" s="20">
        <f ca="1">TODAY()</f>
        <v>45015</v>
      </c>
    </row>
    <row r="8" spans="2:10" ht="12.75" customHeight="1" x14ac:dyDescent="0.3">
      <c r="B8" s="126" t="s">
        <v>20</v>
      </c>
      <c r="C8" s="120" t="s">
        <v>26</v>
      </c>
      <c r="D8" s="124" t="s">
        <v>21</v>
      </c>
      <c r="E8" s="122"/>
      <c r="F8" s="120" t="s">
        <v>22</v>
      </c>
      <c r="G8" s="120" t="s">
        <v>23</v>
      </c>
      <c r="H8" s="120" t="s">
        <v>24</v>
      </c>
      <c r="I8" s="122" t="s">
        <v>25</v>
      </c>
    </row>
    <row r="9" spans="2:10" ht="24" customHeight="1" x14ac:dyDescent="0.3">
      <c r="B9" s="127"/>
      <c r="C9" s="121"/>
      <c r="D9" s="125"/>
      <c r="E9" s="123"/>
      <c r="F9" s="128"/>
      <c r="G9" s="128"/>
      <c r="H9" s="121"/>
      <c r="I9" s="123"/>
    </row>
    <row r="10" spans="2:10" x14ac:dyDescent="0.3">
      <c r="B10" s="109" t="s">
        <v>85</v>
      </c>
      <c r="C10" s="110"/>
      <c r="D10" s="110"/>
      <c r="E10" s="110"/>
      <c r="F10" s="110"/>
      <c r="G10" s="110"/>
      <c r="H10" s="110"/>
      <c r="I10" s="111"/>
    </row>
    <row r="11" spans="2:10" ht="26.25" customHeight="1" x14ac:dyDescent="0.3">
      <c r="B11" s="21">
        <v>1</v>
      </c>
      <c r="C11" s="39" t="s">
        <v>120</v>
      </c>
      <c r="D11" s="112" t="s">
        <v>28</v>
      </c>
      <c r="E11" s="113"/>
      <c r="F11" s="22" t="s">
        <v>27</v>
      </c>
      <c r="G11" s="23" t="s">
        <v>72</v>
      </c>
      <c r="H11" s="37">
        <v>1485</v>
      </c>
      <c r="I11" s="24">
        <f>H11*2.7</f>
        <v>4009.5000000000005</v>
      </c>
    </row>
    <row r="12" spans="2:10" ht="26.4" x14ac:dyDescent="0.3">
      <c r="B12" s="21">
        <v>2</v>
      </c>
      <c r="C12" s="39" t="s">
        <v>120</v>
      </c>
      <c r="D12" s="112" t="s">
        <v>28</v>
      </c>
      <c r="E12" s="113"/>
      <c r="F12" s="22" t="s">
        <v>30</v>
      </c>
      <c r="G12" s="23" t="s">
        <v>29</v>
      </c>
      <c r="H12" s="23">
        <v>1</v>
      </c>
      <c r="I12" s="24">
        <f>(29384.19*1.8%)+(22728.09*1.5%)</f>
        <v>869.83677</v>
      </c>
    </row>
    <row r="13" spans="2:10" x14ac:dyDescent="0.3">
      <c r="B13" s="21">
        <v>3</v>
      </c>
      <c r="C13" s="39" t="s">
        <v>120</v>
      </c>
      <c r="D13" s="112" t="s">
        <v>28</v>
      </c>
      <c r="E13" s="113"/>
      <c r="F13" s="22" t="s">
        <v>73</v>
      </c>
      <c r="G13" s="23" t="s">
        <v>29</v>
      </c>
      <c r="H13" s="23">
        <v>1</v>
      </c>
      <c r="I13" s="24">
        <v>2154.15</v>
      </c>
    </row>
    <row r="14" spans="2:10" ht="12.75" customHeight="1" x14ac:dyDescent="0.3">
      <c r="B14" s="21">
        <v>4</v>
      </c>
      <c r="C14" s="39" t="s">
        <v>120</v>
      </c>
      <c r="D14" s="112" t="s">
        <v>28</v>
      </c>
      <c r="E14" s="113"/>
      <c r="F14" s="36" t="s">
        <v>98</v>
      </c>
      <c r="G14" s="23" t="s">
        <v>99</v>
      </c>
      <c r="H14" s="23">
        <v>1</v>
      </c>
      <c r="I14" s="24">
        <v>3000</v>
      </c>
    </row>
    <row r="15" spans="2:10" ht="12.75" customHeight="1" x14ac:dyDescent="0.3">
      <c r="B15" s="21">
        <v>5</v>
      </c>
      <c r="C15" s="39" t="s">
        <v>120</v>
      </c>
      <c r="D15" s="112" t="s">
        <v>28</v>
      </c>
      <c r="E15" s="113"/>
      <c r="F15" s="36" t="s">
        <v>100</v>
      </c>
      <c r="G15" s="23" t="s">
        <v>99</v>
      </c>
      <c r="H15" s="23">
        <v>1</v>
      </c>
      <c r="I15" s="24">
        <v>300</v>
      </c>
    </row>
    <row r="16" spans="2:10" ht="12.75" customHeight="1" x14ac:dyDescent="0.3">
      <c r="B16" s="21">
        <v>6</v>
      </c>
      <c r="C16" s="39" t="s">
        <v>120</v>
      </c>
      <c r="D16" s="112" t="s">
        <v>28</v>
      </c>
      <c r="E16" s="113"/>
      <c r="F16" s="36" t="s">
        <v>101</v>
      </c>
      <c r="G16" s="23" t="s">
        <v>99</v>
      </c>
      <c r="H16" s="23">
        <v>1</v>
      </c>
      <c r="I16" s="24">
        <v>1475</v>
      </c>
    </row>
    <row r="17" spans="2:9" ht="12.75" customHeight="1" x14ac:dyDescent="0.3">
      <c r="B17" s="21">
        <v>7</v>
      </c>
      <c r="C17" s="39" t="s">
        <v>120</v>
      </c>
      <c r="D17" s="112" t="s">
        <v>28</v>
      </c>
      <c r="E17" s="113"/>
      <c r="F17" s="36" t="s">
        <v>121</v>
      </c>
      <c r="G17" s="23" t="s">
        <v>99</v>
      </c>
      <c r="H17" s="23">
        <v>1</v>
      </c>
      <c r="I17" s="24">
        <v>1800</v>
      </c>
    </row>
    <row r="18" spans="2:9" ht="12.75" customHeight="1" x14ac:dyDescent="0.3">
      <c r="B18" s="21">
        <v>8</v>
      </c>
      <c r="C18" s="39" t="s">
        <v>120</v>
      </c>
      <c r="D18" s="112" t="s">
        <v>28</v>
      </c>
      <c r="E18" s="113"/>
      <c r="F18" s="36" t="s">
        <v>74</v>
      </c>
      <c r="G18" s="23" t="s">
        <v>99</v>
      </c>
      <c r="H18" s="23">
        <v>1</v>
      </c>
      <c r="I18" s="24">
        <v>4170</v>
      </c>
    </row>
    <row r="19" spans="2:9" ht="30.75" customHeight="1" x14ac:dyDescent="0.3">
      <c r="B19" s="21">
        <v>9</v>
      </c>
      <c r="C19" s="39" t="s">
        <v>120</v>
      </c>
      <c r="D19" s="112" t="s">
        <v>28</v>
      </c>
      <c r="E19" s="113"/>
      <c r="F19" s="22" t="s">
        <v>31</v>
      </c>
      <c r="G19" s="23" t="s">
        <v>29</v>
      </c>
      <c r="H19" s="23">
        <v>1</v>
      </c>
      <c r="I19" s="24">
        <f>1485*0.1</f>
        <v>148.5</v>
      </c>
    </row>
    <row r="20" spans="2:9" x14ac:dyDescent="0.3">
      <c r="B20" s="114" t="s">
        <v>86</v>
      </c>
      <c r="C20" s="115"/>
      <c r="D20" s="115"/>
      <c r="E20" s="115"/>
      <c r="F20" s="115"/>
      <c r="G20" s="115"/>
      <c r="H20" s="116"/>
      <c r="I20" s="44">
        <f>SUM(I11:I19)</f>
        <v>17926.986770000003</v>
      </c>
    </row>
    <row r="21" spans="2:9" x14ac:dyDescent="0.3">
      <c r="B21" s="109" t="s">
        <v>87</v>
      </c>
      <c r="C21" s="110"/>
      <c r="D21" s="110"/>
      <c r="E21" s="110"/>
      <c r="F21" s="110"/>
      <c r="G21" s="110"/>
      <c r="H21" s="110"/>
      <c r="I21" s="111"/>
    </row>
    <row r="22" spans="2:9" ht="26.25" customHeight="1" x14ac:dyDescent="0.3">
      <c r="B22" s="21">
        <v>1</v>
      </c>
      <c r="C22" s="39">
        <v>44620</v>
      </c>
      <c r="D22" s="112" t="s">
        <v>28</v>
      </c>
      <c r="E22" s="113"/>
      <c r="F22" s="22" t="s">
        <v>27</v>
      </c>
      <c r="G22" s="23" t="s">
        <v>72</v>
      </c>
      <c r="H22" s="37">
        <v>1485</v>
      </c>
      <c r="I22" s="24">
        <f>H22*2.7</f>
        <v>4009.5000000000005</v>
      </c>
    </row>
    <row r="23" spans="2:9" ht="26.4" x14ac:dyDescent="0.3">
      <c r="B23" s="21">
        <v>2</v>
      </c>
      <c r="C23" s="40">
        <v>44620</v>
      </c>
      <c r="D23" s="112" t="s">
        <v>28</v>
      </c>
      <c r="E23" s="113"/>
      <c r="F23" s="22" t="s">
        <v>30</v>
      </c>
      <c r="G23" s="23" t="s">
        <v>29</v>
      </c>
      <c r="H23" s="23">
        <v>1</v>
      </c>
      <c r="I23" s="24">
        <f>(29384.19*1.8%)+(28567.1*1.5%)</f>
        <v>957.42192</v>
      </c>
    </row>
    <row r="24" spans="2:9" x14ac:dyDescent="0.3">
      <c r="B24" s="21">
        <v>3</v>
      </c>
      <c r="C24" s="40">
        <v>44620</v>
      </c>
      <c r="D24" s="112" t="s">
        <v>28</v>
      </c>
      <c r="E24" s="113"/>
      <c r="F24" s="22" t="s">
        <v>73</v>
      </c>
      <c r="G24" s="23" t="s">
        <v>29</v>
      </c>
      <c r="H24" s="23">
        <v>1</v>
      </c>
      <c r="I24" s="24">
        <v>1268.69</v>
      </c>
    </row>
    <row r="25" spans="2:9" ht="27" x14ac:dyDescent="0.3">
      <c r="B25" s="21">
        <v>4</v>
      </c>
      <c r="C25" s="40">
        <v>44620</v>
      </c>
      <c r="D25" s="112" t="s">
        <v>28</v>
      </c>
      <c r="E25" s="113"/>
      <c r="F25" s="41" t="s">
        <v>102</v>
      </c>
      <c r="G25" s="23" t="s">
        <v>55</v>
      </c>
      <c r="H25" s="23">
        <v>1</v>
      </c>
      <c r="I25" s="24">
        <v>2777</v>
      </c>
    </row>
    <row r="26" spans="2:9" ht="30.75" customHeight="1" x14ac:dyDescent="0.3">
      <c r="B26" s="21">
        <v>5</v>
      </c>
      <c r="C26" s="39">
        <v>44620</v>
      </c>
      <c r="D26" s="112" t="s">
        <v>28</v>
      </c>
      <c r="E26" s="113"/>
      <c r="F26" s="22" t="s">
        <v>31</v>
      </c>
      <c r="G26" s="23" t="s">
        <v>29</v>
      </c>
      <c r="H26" s="23">
        <v>1</v>
      </c>
      <c r="I26" s="24">
        <f>I19</f>
        <v>148.5</v>
      </c>
    </row>
    <row r="27" spans="2:9" x14ac:dyDescent="0.3">
      <c r="B27" s="114" t="s">
        <v>88</v>
      </c>
      <c r="C27" s="115"/>
      <c r="D27" s="115"/>
      <c r="E27" s="115"/>
      <c r="F27" s="115"/>
      <c r="G27" s="115"/>
      <c r="H27" s="116"/>
      <c r="I27" s="44">
        <f>SUM(I22:I26)</f>
        <v>9161.1119200000012</v>
      </c>
    </row>
    <row r="28" spans="2:9" x14ac:dyDescent="0.3">
      <c r="B28" s="109" t="s">
        <v>89</v>
      </c>
      <c r="C28" s="110"/>
      <c r="D28" s="110"/>
      <c r="E28" s="110"/>
      <c r="F28" s="110"/>
      <c r="G28" s="110"/>
      <c r="H28" s="110"/>
      <c r="I28" s="111"/>
    </row>
    <row r="29" spans="2:9" ht="26.25" customHeight="1" x14ac:dyDescent="0.3">
      <c r="B29" s="21">
        <v>1</v>
      </c>
      <c r="C29" s="39">
        <v>44651</v>
      </c>
      <c r="D29" s="112" t="s">
        <v>28</v>
      </c>
      <c r="E29" s="113"/>
      <c r="F29" s="22" t="s">
        <v>27</v>
      </c>
      <c r="G29" s="23" t="s">
        <v>72</v>
      </c>
      <c r="H29" s="37">
        <v>1485</v>
      </c>
      <c r="I29" s="24">
        <f>H29*2.7</f>
        <v>4009.5000000000005</v>
      </c>
    </row>
    <row r="30" spans="2:9" ht="26.4" x14ac:dyDescent="0.3">
      <c r="B30" s="21">
        <v>2</v>
      </c>
      <c r="C30" s="40">
        <v>44651</v>
      </c>
      <c r="D30" s="112" t="s">
        <v>28</v>
      </c>
      <c r="E30" s="113"/>
      <c r="F30" s="22" t="s">
        <v>30</v>
      </c>
      <c r="G30" s="23" t="s">
        <v>29</v>
      </c>
      <c r="H30" s="23">
        <v>1</v>
      </c>
      <c r="I30" s="24">
        <f>(29384.19*1.8%)+(30510.18*1.5%)</f>
        <v>986.56812000000002</v>
      </c>
    </row>
    <row r="31" spans="2:9" x14ac:dyDescent="0.3">
      <c r="B31" s="21">
        <v>3</v>
      </c>
      <c r="C31" s="40">
        <v>44651</v>
      </c>
      <c r="D31" s="112" t="s">
        <v>28</v>
      </c>
      <c r="E31" s="113"/>
      <c r="F31" s="22" t="s">
        <v>73</v>
      </c>
      <c r="G31" s="23" t="s">
        <v>29</v>
      </c>
      <c r="H31" s="23">
        <v>1</v>
      </c>
      <c r="I31" s="24">
        <v>958.69</v>
      </c>
    </row>
    <row r="32" spans="2:9" ht="30.75" customHeight="1" x14ac:dyDescent="0.3">
      <c r="B32" s="21">
        <v>4</v>
      </c>
      <c r="C32" s="39">
        <v>44651</v>
      </c>
      <c r="D32" s="112" t="s">
        <v>28</v>
      </c>
      <c r="E32" s="113"/>
      <c r="F32" s="22" t="s">
        <v>31</v>
      </c>
      <c r="G32" s="23" t="s">
        <v>29</v>
      </c>
      <c r="H32" s="23">
        <v>1</v>
      </c>
      <c r="I32" s="24">
        <f>I26</f>
        <v>148.5</v>
      </c>
    </row>
    <row r="33" spans="2:9" x14ac:dyDescent="0.3">
      <c r="B33" s="114" t="s">
        <v>90</v>
      </c>
      <c r="C33" s="115"/>
      <c r="D33" s="115"/>
      <c r="E33" s="115"/>
      <c r="F33" s="115"/>
      <c r="G33" s="115"/>
      <c r="H33" s="116"/>
      <c r="I33" s="44">
        <f>SUM(I29:I32)</f>
        <v>6103.2581200000004</v>
      </c>
    </row>
    <row r="34" spans="2:9" x14ac:dyDescent="0.3">
      <c r="B34" s="109" t="s">
        <v>91</v>
      </c>
      <c r="C34" s="110"/>
      <c r="D34" s="110"/>
      <c r="E34" s="110"/>
      <c r="F34" s="110"/>
      <c r="G34" s="110"/>
      <c r="H34" s="110"/>
      <c r="I34" s="111"/>
    </row>
    <row r="35" spans="2:9" ht="26.25" customHeight="1" x14ac:dyDescent="0.3">
      <c r="B35" s="21">
        <v>1</v>
      </c>
      <c r="C35" s="39">
        <v>44681</v>
      </c>
      <c r="D35" s="112" t="s">
        <v>28</v>
      </c>
      <c r="E35" s="113"/>
      <c r="F35" s="22" t="s">
        <v>27</v>
      </c>
      <c r="G35" s="23" t="s">
        <v>72</v>
      </c>
      <c r="H35" s="37">
        <v>1485</v>
      </c>
      <c r="I35" s="24">
        <f>H35*2.7</f>
        <v>4009.5000000000005</v>
      </c>
    </row>
    <row r="36" spans="2:9" ht="26.4" x14ac:dyDescent="0.3">
      <c r="B36" s="21">
        <v>2</v>
      </c>
      <c r="C36" s="39">
        <v>44681</v>
      </c>
      <c r="D36" s="112" t="s">
        <v>28</v>
      </c>
      <c r="E36" s="113"/>
      <c r="F36" s="22" t="s">
        <v>30</v>
      </c>
      <c r="G36" s="23" t="s">
        <v>29</v>
      </c>
      <c r="H36" s="23">
        <v>1</v>
      </c>
      <c r="I36" s="24">
        <f>(29384.19*1.8%)+(27614.75*1.5%)</f>
        <v>943.13667000000009</v>
      </c>
    </row>
    <row r="37" spans="2:9" x14ac:dyDescent="0.3">
      <c r="B37" s="21">
        <v>3</v>
      </c>
      <c r="C37" s="39">
        <v>44681</v>
      </c>
      <c r="D37" s="112" t="s">
        <v>28</v>
      </c>
      <c r="E37" s="113"/>
      <c r="F37" s="22" t="s">
        <v>73</v>
      </c>
      <c r="G37" s="23" t="s">
        <v>29</v>
      </c>
      <c r="H37" s="23">
        <v>1</v>
      </c>
      <c r="I37" s="24">
        <v>1600</v>
      </c>
    </row>
    <row r="38" spans="2:9" ht="26.4" x14ac:dyDescent="0.3">
      <c r="B38" s="21">
        <v>4</v>
      </c>
      <c r="C38" s="39">
        <v>44681</v>
      </c>
      <c r="D38" s="112" t="s">
        <v>28</v>
      </c>
      <c r="E38" s="113"/>
      <c r="F38" s="43" t="s">
        <v>103</v>
      </c>
      <c r="G38" s="23" t="s">
        <v>99</v>
      </c>
      <c r="H38" s="23">
        <v>1</v>
      </c>
      <c r="I38" s="24">
        <v>1000</v>
      </c>
    </row>
    <row r="39" spans="2:9" x14ac:dyDescent="0.3">
      <c r="B39" s="21">
        <v>5</v>
      </c>
      <c r="C39" s="39">
        <v>44681</v>
      </c>
      <c r="D39" s="112" t="s">
        <v>28</v>
      </c>
      <c r="E39" s="113"/>
      <c r="F39" s="42" t="s">
        <v>104</v>
      </c>
      <c r="G39" s="23" t="s">
        <v>99</v>
      </c>
      <c r="H39" s="23">
        <v>1</v>
      </c>
      <c r="I39" s="24">
        <v>850</v>
      </c>
    </row>
    <row r="40" spans="2:9" ht="26.4" x14ac:dyDescent="0.3">
      <c r="B40" s="21">
        <v>6</v>
      </c>
      <c r="C40" s="39">
        <v>44681</v>
      </c>
      <c r="D40" s="112" t="s">
        <v>28</v>
      </c>
      <c r="E40" s="113"/>
      <c r="F40" s="43" t="s">
        <v>105</v>
      </c>
      <c r="G40" s="23" t="s">
        <v>99</v>
      </c>
      <c r="H40" s="23">
        <v>1</v>
      </c>
      <c r="I40" s="24">
        <v>2901.49</v>
      </c>
    </row>
    <row r="41" spans="2:9" ht="26.4" x14ac:dyDescent="0.3">
      <c r="B41" s="21">
        <v>7</v>
      </c>
      <c r="C41" s="39">
        <v>44681</v>
      </c>
      <c r="D41" s="112" t="s">
        <v>28</v>
      </c>
      <c r="E41" s="113"/>
      <c r="F41" s="43" t="s">
        <v>106</v>
      </c>
      <c r="G41" s="23" t="s">
        <v>99</v>
      </c>
      <c r="H41" s="23">
        <v>1</v>
      </c>
      <c r="I41" s="24">
        <v>1000</v>
      </c>
    </row>
    <row r="42" spans="2:9" ht="30.75" customHeight="1" x14ac:dyDescent="0.3">
      <c r="B42" s="21">
        <v>8</v>
      </c>
      <c r="C42" s="39">
        <v>44681</v>
      </c>
      <c r="D42" s="112" t="s">
        <v>28</v>
      </c>
      <c r="E42" s="113"/>
      <c r="F42" s="22" t="s">
        <v>31</v>
      </c>
      <c r="G42" s="23" t="s">
        <v>29</v>
      </c>
      <c r="H42" s="23">
        <v>1</v>
      </c>
      <c r="I42" s="24">
        <f>I32</f>
        <v>148.5</v>
      </c>
    </row>
    <row r="43" spans="2:9" x14ac:dyDescent="0.3">
      <c r="B43" s="114" t="s">
        <v>92</v>
      </c>
      <c r="C43" s="115"/>
      <c r="D43" s="115"/>
      <c r="E43" s="115"/>
      <c r="F43" s="115"/>
      <c r="G43" s="115"/>
      <c r="H43" s="116"/>
      <c r="I43" s="44">
        <f>SUM(I35:I42)</f>
        <v>12452.62667</v>
      </c>
    </row>
    <row r="44" spans="2:9" x14ac:dyDescent="0.3">
      <c r="B44" s="109" t="s">
        <v>93</v>
      </c>
      <c r="C44" s="110"/>
      <c r="D44" s="110"/>
      <c r="E44" s="110"/>
      <c r="F44" s="110"/>
      <c r="G44" s="110"/>
      <c r="H44" s="110"/>
      <c r="I44" s="111"/>
    </row>
    <row r="45" spans="2:9" ht="26.25" customHeight="1" x14ac:dyDescent="0.3">
      <c r="B45" s="21">
        <v>1</v>
      </c>
      <c r="C45" s="40">
        <v>44712</v>
      </c>
      <c r="D45" s="112" t="s">
        <v>28</v>
      </c>
      <c r="E45" s="113"/>
      <c r="F45" s="22" t="s">
        <v>27</v>
      </c>
      <c r="G45" s="23" t="s">
        <v>72</v>
      </c>
      <c r="H45" s="37">
        <v>1485</v>
      </c>
      <c r="I45" s="24">
        <f>H45*2.7</f>
        <v>4009.5000000000005</v>
      </c>
    </row>
    <row r="46" spans="2:9" ht="26.4" x14ac:dyDescent="0.3">
      <c r="B46" s="21">
        <v>2</v>
      </c>
      <c r="C46" s="40">
        <v>44712</v>
      </c>
      <c r="D46" s="112" t="s">
        <v>28</v>
      </c>
      <c r="E46" s="113"/>
      <c r="F46" s="22" t="s">
        <v>30</v>
      </c>
      <c r="G46" s="23" t="s">
        <v>29</v>
      </c>
      <c r="H46" s="23">
        <v>1</v>
      </c>
      <c r="I46" s="24">
        <f>(29384.19*1.8%)+(31044.88*1.5%)</f>
        <v>994.58861999999999</v>
      </c>
    </row>
    <row r="47" spans="2:9" x14ac:dyDescent="0.3">
      <c r="B47" s="21">
        <v>3</v>
      </c>
      <c r="C47" s="40">
        <v>44712</v>
      </c>
      <c r="D47" s="112" t="s">
        <v>28</v>
      </c>
      <c r="E47" s="113"/>
      <c r="F47" s="22" t="s">
        <v>73</v>
      </c>
      <c r="G47" s="23" t="s">
        <v>29</v>
      </c>
      <c r="H47" s="23">
        <v>1</v>
      </c>
      <c r="I47" s="24">
        <v>893.32</v>
      </c>
    </row>
    <row r="48" spans="2:9" x14ac:dyDescent="0.3">
      <c r="B48" s="21">
        <v>4</v>
      </c>
      <c r="C48" s="40">
        <v>44712</v>
      </c>
      <c r="D48" s="112" t="s">
        <v>28</v>
      </c>
      <c r="E48" s="113"/>
      <c r="F48" s="43" t="s">
        <v>107</v>
      </c>
      <c r="G48" s="23" t="s">
        <v>99</v>
      </c>
      <c r="H48" s="23">
        <v>1</v>
      </c>
      <c r="I48" s="24">
        <v>3855</v>
      </c>
    </row>
    <row r="49" spans="2:9" x14ac:dyDescent="0.3">
      <c r="B49" s="21">
        <v>5</v>
      </c>
      <c r="C49" s="40">
        <v>44712</v>
      </c>
      <c r="D49" s="112" t="s">
        <v>28</v>
      </c>
      <c r="E49" s="113"/>
      <c r="F49" s="42" t="s">
        <v>108</v>
      </c>
      <c r="G49" s="23" t="s">
        <v>99</v>
      </c>
      <c r="H49" s="23">
        <v>1</v>
      </c>
      <c r="I49" s="24">
        <v>8080</v>
      </c>
    </row>
    <row r="50" spans="2:9" ht="26.4" x14ac:dyDescent="0.3">
      <c r="B50" s="21">
        <v>6</v>
      </c>
      <c r="C50" s="40">
        <v>44712</v>
      </c>
      <c r="D50" s="112" t="s">
        <v>28</v>
      </c>
      <c r="E50" s="113"/>
      <c r="F50" s="43" t="s">
        <v>105</v>
      </c>
      <c r="G50" s="23" t="s">
        <v>99</v>
      </c>
      <c r="H50" s="23">
        <v>1</v>
      </c>
      <c r="I50" s="24">
        <v>1397</v>
      </c>
    </row>
    <row r="51" spans="2:9" x14ac:dyDescent="0.3">
      <c r="B51" s="21">
        <v>7</v>
      </c>
      <c r="C51" s="40">
        <v>44712</v>
      </c>
      <c r="D51" s="112" t="s">
        <v>28</v>
      </c>
      <c r="E51" s="113"/>
      <c r="F51" s="42" t="s">
        <v>104</v>
      </c>
      <c r="G51" s="23" t="s">
        <v>99</v>
      </c>
      <c r="H51" s="23">
        <v>1</v>
      </c>
      <c r="I51" s="24">
        <v>850</v>
      </c>
    </row>
    <row r="52" spans="2:9" ht="30.75" customHeight="1" x14ac:dyDescent="0.3">
      <c r="B52" s="21">
        <v>8</v>
      </c>
      <c r="C52" s="40">
        <v>44712</v>
      </c>
      <c r="D52" s="112" t="s">
        <v>28</v>
      </c>
      <c r="E52" s="113"/>
      <c r="F52" s="22" t="s">
        <v>31</v>
      </c>
      <c r="G52" s="23" t="s">
        <v>29</v>
      </c>
      <c r="H52" s="23">
        <v>1</v>
      </c>
      <c r="I52" s="24">
        <f>I42</f>
        <v>148.5</v>
      </c>
    </row>
    <row r="53" spans="2:9" x14ac:dyDescent="0.3">
      <c r="B53" s="114" t="s">
        <v>94</v>
      </c>
      <c r="C53" s="115"/>
      <c r="D53" s="115"/>
      <c r="E53" s="115"/>
      <c r="F53" s="115"/>
      <c r="G53" s="115"/>
      <c r="H53" s="116"/>
      <c r="I53" s="44">
        <f>SUM(I45:I52)</f>
        <v>20227.908620000002</v>
      </c>
    </row>
    <row r="54" spans="2:9" x14ac:dyDescent="0.3">
      <c r="B54" s="109" t="s">
        <v>95</v>
      </c>
      <c r="C54" s="110"/>
      <c r="D54" s="110"/>
      <c r="E54" s="110"/>
      <c r="F54" s="110"/>
      <c r="G54" s="110"/>
      <c r="H54" s="110"/>
      <c r="I54" s="111"/>
    </row>
    <row r="55" spans="2:9" ht="26.25" customHeight="1" x14ac:dyDescent="0.3">
      <c r="B55" s="21">
        <v>1</v>
      </c>
      <c r="C55" s="39">
        <v>44742</v>
      </c>
      <c r="D55" s="112" t="s">
        <v>28</v>
      </c>
      <c r="E55" s="113"/>
      <c r="F55" s="22" t="s">
        <v>27</v>
      </c>
      <c r="G55" s="23" t="s">
        <v>72</v>
      </c>
      <c r="H55" s="37">
        <v>1485</v>
      </c>
      <c r="I55" s="24">
        <f>H55*2.7</f>
        <v>4009.5000000000005</v>
      </c>
    </row>
    <row r="56" spans="2:9" ht="26.4" x14ac:dyDescent="0.3">
      <c r="B56" s="21">
        <v>2</v>
      </c>
      <c r="C56" s="39">
        <v>44742</v>
      </c>
      <c r="D56" s="112" t="s">
        <v>28</v>
      </c>
      <c r="E56" s="113"/>
      <c r="F56" s="22" t="s">
        <v>30</v>
      </c>
      <c r="G56" s="23" t="s">
        <v>29</v>
      </c>
      <c r="H56" s="23">
        <v>1</v>
      </c>
      <c r="I56" s="24">
        <f>(29527.51*1.8%)+(25970.48*1.5%)</f>
        <v>921.05237999999997</v>
      </c>
    </row>
    <row r="57" spans="2:9" x14ac:dyDescent="0.3">
      <c r="B57" s="21">
        <v>3</v>
      </c>
      <c r="C57" s="39">
        <v>44742</v>
      </c>
      <c r="D57" s="112" t="s">
        <v>28</v>
      </c>
      <c r="E57" s="113"/>
      <c r="F57" s="22" t="s">
        <v>73</v>
      </c>
      <c r="G57" s="23" t="s">
        <v>29</v>
      </c>
      <c r="H57" s="23">
        <v>1</v>
      </c>
      <c r="I57" s="24">
        <v>1663.21</v>
      </c>
    </row>
    <row r="58" spans="2:9" ht="26.4" x14ac:dyDescent="0.3">
      <c r="B58" s="21">
        <v>4</v>
      </c>
      <c r="C58" s="39">
        <v>44742</v>
      </c>
      <c r="D58" s="112" t="s">
        <v>28</v>
      </c>
      <c r="E58" s="113"/>
      <c r="F58" s="43" t="s">
        <v>109</v>
      </c>
      <c r="G58" s="23" t="s">
        <v>99</v>
      </c>
      <c r="H58" s="23">
        <v>1</v>
      </c>
      <c r="I58" s="24">
        <v>19200</v>
      </c>
    </row>
    <row r="59" spans="2:9" ht="26.4" x14ac:dyDescent="0.3">
      <c r="B59" s="21">
        <v>5</v>
      </c>
      <c r="C59" s="39">
        <v>44742</v>
      </c>
      <c r="D59" s="112" t="s">
        <v>28</v>
      </c>
      <c r="E59" s="113"/>
      <c r="F59" s="43" t="s">
        <v>110</v>
      </c>
      <c r="G59" s="23" t="s">
        <v>99</v>
      </c>
      <c r="H59" s="23">
        <v>1</v>
      </c>
      <c r="I59" s="24">
        <v>1000</v>
      </c>
    </row>
    <row r="60" spans="2:9" x14ac:dyDescent="0.3">
      <c r="B60" s="21">
        <v>6</v>
      </c>
      <c r="C60" s="39">
        <v>44742</v>
      </c>
      <c r="D60" s="112" t="s">
        <v>28</v>
      </c>
      <c r="E60" s="113"/>
      <c r="F60" s="42" t="s">
        <v>104</v>
      </c>
      <c r="G60" s="23" t="s">
        <v>99</v>
      </c>
      <c r="H60" s="23">
        <v>1</v>
      </c>
      <c r="I60" s="24">
        <v>850</v>
      </c>
    </row>
    <row r="61" spans="2:9" ht="30.75" customHeight="1" x14ac:dyDescent="0.3">
      <c r="B61" s="21">
        <v>7</v>
      </c>
      <c r="C61" s="39">
        <v>44742</v>
      </c>
      <c r="D61" s="112" t="s">
        <v>28</v>
      </c>
      <c r="E61" s="113"/>
      <c r="F61" s="22" t="s">
        <v>31</v>
      </c>
      <c r="G61" s="23" t="s">
        <v>29</v>
      </c>
      <c r="H61" s="23">
        <v>1</v>
      </c>
      <c r="I61" s="24">
        <f>I52</f>
        <v>148.5</v>
      </c>
    </row>
    <row r="62" spans="2:9" x14ac:dyDescent="0.3">
      <c r="B62" s="114" t="s">
        <v>96</v>
      </c>
      <c r="C62" s="115"/>
      <c r="D62" s="115"/>
      <c r="E62" s="115"/>
      <c r="F62" s="115"/>
      <c r="G62" s="115"/>
      <c r="H62" s="116"/>
      <c r="I62" s="44">
        <f>SUM(I55:I61)</f>
        <v>27792.26238</v>
      </c>
    </row>
    <row r="63" spans="2:9" x14ac:dyDescent="0.3">
      <c r="B63" s="109" t="s">
        <v>123</v>
      </c>
      <c r="C63" s="110"/>
      <c r="D63" s="110"/>
      <c r="E63" s="110"/>
      <c r="F63" s="110"/>
      <c r="G63" s="110"/>
      <c r="H63" s="110"/>
      <c r="I63" s="111"/>
    </row>
    <row r="64" spans="2:9" ht="26.25" customHeight="1" x14ac:dyDescent="0.3">
      <c r="B64" s="21">
        <v>1</v>
      </c>
      <c r="C64" s="39">
        <v>44773</v>
      </c>
      <c r="D64" s="112" t="s">
        <v>28</v>
      </c>
      <c r="E64" s="113"/>
      <c r="F64" s="22" t="s">
        <v>27</v>
      </c>
      <c r="G64" s="23" t="s">
        <v>72</v>
      </c>
      <c r="H64" s="37">
        <v>1485</v>
      </c>
      <c r="I64" s="24">
        <f>H64*2.7</f>
        <v>4009.5000000000005</v>
      </c>
    </row>
    <row r="65" spans="2:9" ht="26.4" x14ac:dyDescent="0.3">
      <c r="B65" s="21">
        <v>2</v>
      </c>
      <c r="C65" s="39">
        <v>44773</v>
      </c>
      <c r="D65" s="112" t="s">
        <v>28</v>
      </c>
      <c r="E65" s="113"/>
      <c r="F65" s="22" t="s">
        <v>30</v>
      </c>
      <c r="G65" s="23" t="s">
        <v>29</v>
      </c>
      <c r="H65" s="23">
        <v>1</v>
      </c>
      <c r="I65" s="24">
        <f>(29624.32*1.8%)+(29785.3*1.5%)</f>
        <v>980.01726000000008</v>
      </c>
    </row>
    <row r="66" spans="2:9" x14ac:dyDescent="0.3">
      <c r="B66" s="21">
        <v>3</v>
      </c>
      <c r="C66" s="39">
        <v>44773</v>
      </c>
      <c r="D66" s="112" t="s">
        <v>28</v>
      </c>
      <c r="E66" s="113"/>
      <c r="F66" s="22" t="s">
        <v>73</v>
      </c>
      <c r="G66" s="23" t="s">
        <v>29</v>
      </c>
      <c r="H66" s="23">
        <v>1</v>
      </c>
      <c r="I66" s="24">
        <v>1600</v>
      </c>
    </row>
    <row r="67" spans="2:9" x14ac:dyDescent="0.3">
      <c r="B67" s="21">
        <v>4</v>
      </c>
      <c r="C67" s="39">
        <v>44773</v>
      </c>
      <c r="D67" s="112" t="s">
        <v>28</v>
      </c>
      <c r="E67" s="113"/>
      <c r="F67" s="43" t="s">
        <v>125</v>
      </c>
      <c r="G67" s="23" t="s">
        <v>99</v>
      </c>
      <c r="H67" s="23">
        <v>1</v>
      </c>
      <c r="I67" s="24">
        <v>2400</v>
      </c>
    </row>
    <row r="68" spans="2:9" x14ac:dyDescent="0.3">
      <c r="B68" s="21">
        <v>5</v>
      </c>
      <c r="C68" s="39">
        <v>44773</v>
      </c>
      <c r="D68" s="112" t="s">
        <v>28</v>
      </c>
      <c r="E68" s="113"/>
      <c r="F68" s="43" t="s">
        <v>126</v>
      </c>
      <c r="G68" s="23" t="s">
        <v>99</v>
      </c>
      <c r="H68" s="23">
        <v>1</v>
      </c>
      <c r="I68" s="24">
        <v>650</v>
      </c>
    </row>
    <row r="69" spans="2:9" x14ac:dyDescent="0.3">
      <c r="B69" s="21">
        <v>6</v>
      </c>
      <c r="C69" s="39">
        <v>44773</v>
      </c>
      <c r="D69" s="112" t="s">
        <v>28</v>
      </c>
      <c r="E69" s="113"/>
      <c r="F69" s="42" t="s">
        <v>127</v>
      </c>
      <c r="G69" s="23" t="s">
        <v>99</v>
      </c>
      <c r="H69" s="23">
        <v>1</v>
      </c>
      <c r="I69" s="24">
        <v>1000</v>
      </c>
    </row>
    <row r="70" spans="2:9" ht="30.75" customHeight="1" x14ac:dyDescent="0.3">
      <c r="B70" s="21">
        <v>7</v>
      </c>
      <c r="C70" s="39">
        <v>44773</v>
      </c>
      <c r="D70" s="112" t="s">
        <v>28</v>
      </c>
      <c r="E70" s="113"/>
      <c r="F70" s="22" t="s">
        <v>31</v>
      </c>
      <c r="G70" s="23" t="s">
        <v>29</v>
      </c>
      <c r="H70" s="23">
        <v>1</v>
      </c>
      <c r="I70" s="24">
        <f>I61</f>
        <v>148.5</v>
      </c>
    </row>
    <row r="71" spans="2:9" x14ac:dyDescent="0.3">
      <c r="B71" s="114" t="s">
        <v>124</v>
      </c>
      <c r="C71" s="115"/>
      <c r="D71" s="115"/>
      <c r="E71" s="115"/>
      <c r="F71" s="115"/>
      <c r="G71" s="115"/>
      <c r="H71" s="116"/>
      <c r="I71" s="44">
        <f>SUM(I64:I70)</f>
        <v>10788.017260000001</v>
      </c>
    </row>
    <row r="72" spans="2:9" x14ac:dyDescent="0.3">
      <c r="B72" s="109" t="s">
        <v>128</v>
      </c>
      <c r="C72" s="110"/>
      <c r="D72" s="110"/>
      <c r="E72" s="110"/>
      <c r="F72" s="110"/>
      <c r="G72" s="110"/>
      <c r="H72" s="110"/>
      <c r="I72" s="111"/>
    </row>
    <row r="73" spans="2:9" ht="26.25" customHeight="1" x14ac:dyDescent="0.3">
      <c r="B73" s="21">
        <v>1</v>
      </c>
      <c r="C73" s="39">
        <v>44804</v>
      </c>
      <c r="D73" s="112" t="s">
        <v>28</v>
      </c>
      <c r="E73" s="113"/>
      <c r="F73" s="22" t="s">
        <v>27</v>
      </c>
      <c r="G73" s="23" t="s">
        <v>72</v>
      </c>
      <c r="H73" s="37">
        <v>1485</v>
      </c>
      <c r="I73" s="24">
        <f>H73*2.7</f>
        <v>4009.5000000000005</v>
      </c>
    </row>
    <row r="74" spans="2:9" ht="26.4" x14ac:dyDescent="0.3">
      <c r="B74" s="21">
        <v>2</v>
      </c>
      <c r="C74" s="39">
        <v>44804</v>
      </c>
      <c r="D74" s="112" t="s">
        <v>28</v>
      </c>
      <c r="E74" s="113"/>
      <c r="F74" s="22" t="s">
        <v>30</v>
      </c>
      <c r="G74" s="23" t="s">
        <v>29</v>
      </c>
      <c r="H74" s="23">
        <v>1</v>
      </c>
      <c r="I74" s="24">
        <f>(29624.32*1.8%)+(27800.59*1.5%)</f>
        <v>950.24661000000015</v>
      </c>
    </row>
    <row r="75" spans="2:9" x14ac:dyDescent="0.3">
      <c r="B75" s="21">
        <v>3</v>
      </c>
      <c r="C75" s="39">
        <v>44804</v>
      </c>
      <c r="D75" s="112" t="s">
        <v>28</v>
      </c>
      <c r="E75" s="113"/>
      <c r="F75" s="22" t="s">
        <v>73</v>
      </c>
      <c r="G75" s="23" t="s">
        <v>29</v>
      </c>
      <c r="H75" s="23">
        <v>1</v>
      </c>
      <c r="I75" s="24">
        <v>1600</v>
      </c>
    </row>
    <row r="76" spans="2:9" x14ac:dyDescent="0.3">
      <c r="B76" s="21">
        <v>4</v>
      </c>
      <c r="C76" s="39">
        <v>44804</v>
      </c>
      <c r="D76" s="112" t="s">
        <v>28</v>
      </c>
      <c r="E76" s="113"/>
      <c r="F76" s="43" t="s">
        <v>130</v>
      </c>
      <c r="G76" s="23" t="s">
        <v>99</v>
      </c>
      <c r="H76" s="23">
        <v>1</v>
      </c>
      <c r="I76" s="24">
        <v>5060</v>
      </c>
    </row>
    <row r="77" spans="2:9" ht="26.4" x14ac:dyDescent="0.3">
      <c r="B77" s="21">
        <v>5</v>
      </c>
      <c r="C77" s="39">
        <v>44804</v>
      </c>
      <c r="D77" s="112" t="s">
        <v>28</v>
      </c>
      <c r="E77" s="113"/>
      <c r="F77" s="43" t="s">
        <v>131</v>
      </c>
      <c r="G77" s="23" t="s">
        <v>99</v>
      </c>
      <c r="H77" s="23">
        <v>1</v>
      </c>
      <c r="I77" s="24">
        <v>1000</v>
      </c>
    </row>
    <row r="78" spans="2:9" ht="27.75" customHeight="1" x14ac:dyDescent="0.3">
      <c r="B78" s="21">
        <v>6</v>
      </c>
      <c r="C78" s="39">
        <v>44804</v>
      </c>
      <c r="D78" s="112" t="s">
        <v>28</v>
      </c>
      <c r="E78" s="113"/>
      <c r="F78" s="43" t="s">
        <v>132</v>
      </c>
      <c r="G78" s="23" t="s">
        <v>99</v>
      </c>
      <c r="H78" s="23">
        <v>1</v>
      </c>
      <c r="I78" s="24">
        <v>1000</v>
      </c>
    </row>
    <row r="79" spans="2:9" ht="27.75" customHeight="1" x14ac:dyDescent="0.3">
      <c r="B79" s="21">
        <v>7</v>
      </c>
      <c r="C79" s="39">
        <v>44804</v>
      </c>
      <c r="D79" s="112" t="s">
        <v>28</v>
      </c>
      <c r="E79" s="113"/>
      <c r="F79" s="43" t="s">
        <v>104</v>
      </c>
      <c r="G79" s="23" t="s">
        <v>99</v>
      </c>
      <c r="H79" s="23">
        <v>1</v>
      </c>
      <c r="I79" s="24">
        <v>850</v>
      </c>
    </row>
    <row r="80" spans="2:9" ht="30.75" customHeight="1" x14ac:dyDescent="0.3">
      <c r="B80" s="21">
        <v>8</v>
      </c>
      <c r="C80" s="39">
        <v>44804</v>
      </c>
      <c r="D80" s="112" t="s">
        <v>28</v>
      </c>
      <c r="E80" s="113"/>
      <c r="F80" s="22" t="s">
        <v>31</v>
      </c>
      <c r="G80" s="23" t="s">
        <v>29</v>
      </c>
      <c r="H80" s="23">
        <v>1</v>
      </c>
      <c r="I80" s="24">
        <f>I70</f>
        <v>148.5</v>
      </c>
    </row>
    <row r="81" spans="2:9" x14ac:dyDescent="0.3">
      <c r="B81" s="114" t="s">
        <v>129</v>
      </c>
      <c r="C81" s="115"/>
      <c r="D81" s="115"/>
      <c r="E81" s="115"/>
      <c r="F81" s="115"/>
      <c r="G81" s="115"/>
      <c r="H81" s="116"/>
      <c r="I81" s="44">
        <f>SUM(I73:I80)</f>
        <v>14618.24661</v>
      </c>
    </row>
    <row r="82" spans="2:9" x14ac:dyDescent="0.3">
      <c r="B82" s="109" t="s">
        <v>133</v>
      </c>
      <c r="C82" s="110"/>
      <c r="D82" s="110"/>
      <c r="E82" s="110"/>
      <c r="F82" s="110"/>
      <c r="G82" s="110"/>
      <c r="H82" s="110"/>
      <c r="I82" s="111"/>
    </row>
    <row r="83" spans="2:9" ht="26.25" customHeight="1" x14ac:dyDescent="0.3">
      <c r="B83" s="21">
        <v>1</v>
      </c>
      <c r="C83" s="39">
        <v>44834</v>
      </c>
      <c r="D83" s="112" t="s">
        <v>28</v>
      </c>
      <c r="E83" s="113"/>
      <c r="F83" s="22" t="s">
        <v>27</v>
      </c>
      <c r="G83" s="23" t="s">
        <v>72</v>
      </c>
      <c r="H83" s="37">
        <v>1485</v>
      </c>
      <c r="I83" s="24">
        <f>H83*2.7</f>
        <v>4009.5000000000005</v>
      </c>
    </row>
    <row r="84" spans="2:9" ht="26.4" x14ac:dyDescent="0.3">
      <c r="B84" s="21">
        <v>2</v>
      </c>
      <c r="C84" s="39">
        <v>44834</v>
      </c>
      <c r="D84" s="112" t="s">
        <v>28</v>
      </c>
      <c r="E84" s="113"/>
      <c r="F84" s="22" t="s">
        <v>30</v>
      </c>
      <c r="G84" s="23" t="s">
        <v>29</v>
      </c>
      <c r="H84" s="23">
        <v>1</v>
      </c>
      <c r="I84" s="24">
        <f>(29624.32*1.8%)+(30790.55*1.5%)</f>
        <v>995.09601000000009</v>
      </c>
    </row>
    <row r="85" spans="2:9" x14ac:dyDescent="0.3">
      <c r="B85" s="21">
        <v>3</v>
      </c>
      <c r="C85" s="39">
        <v>44834</v>
      </c>
      <c r="D85" s="112" t="s">
        <v>28</v>
      </c>
      <c r="E85" s="113"/>
      <c r="F85" s="22" t="s">
        <v>73</v>
      </c>
      <c r="G85" s="23" t="s">
        <v>29</v>
      </c>
      <c r="H85" s="23">
        <v>1</v>
      </c>
      <c r="I85" s="24">
        <v>1200</v>
      </c>
    </row>
    <row r="86" spans="2:9" ht="26.4" x14ac:dyDescent="0.3">
      <c r="B86" s="21">
        <v>4</v>
      </c>
      <c r="C86" s="39">
        <v>44834</v>
      </c>
      <c r="D86" s="112" t="s">
        <v>28</v>
      </c>
      <c r="E86" s="113"/>
      <c r="F86" s="43" t="s">
        <v>135</v>
      </c>
      <c r="G86" s="23" t="s">
        <v>99</v>
      </c>
      <c r="H86" s="23">
        <v>1</v>
      </c>
      <c r="I86" s="24">
        <v>1000</v>
      </c>
    </row>
    <row r="87" spans="2:9" ht="30.75" customHeight="1" x14ac:dyDescent="0.3">
      <c r="B87" s="21">
        <v>8</v>
      </c>
      <c r="C87" s="39">
        <v>44834</v>
      </c>
      <c r="D87" s="112" t="s">
        <v>28</v>
      </c>
      <c r="E87" s="113"/>
      <c r="F87" s="22" t="s">
        <v>31</v>
      </c>
      <c r="G87" s="23" t="s">
        <v>29</v>
      </c>
      <c r="H87" s="23">
        <v>1</v>
      </c>
      <c r="I87" s="24">
        <f>I80</f>
        <v>148.5</v>
      </c>
    </row>
    <row r="88" spans="2:9" x14ac:dyDescent="0.3">
      <c r="B88" s="114" t="s">
        <v>134</v>
      </c>
      <c r="C88" s="115"/>
      <c r="D88" s="115"/>
      <c r="E88" s="115"/>
      <c r="F88" s="115"/>
      <c r="G88" s="115"/>
      <c r="H88" s="116"/>
      <c r="I88" s="44">
        <f>SUM(I83:I87)</f>
        <v>7353.0960100000002</v>
      </c>
    </row>
    <row r="89" spans="2:9" x14ac:dyDescent="0.3">
      <c r="B89" s="109" t="s">
        <v>136</v>
      </c>
      <c r="C89" s="110"/>
      <c r="D89" s="110"/>
      <c r="E89" s="110"/>
      <c r="F89" s="110"/>
      <c r="G89" s="110"/>
      <c r="H89" s="110"/>
      <c r="I89" s="111"/>
    </row>
    <row r="90" spans="2:9" ht="26.25" customHeight="1" x14ac:dyDescent="0.3">
      <c r="B90" s="21">
        <v>1</v>
      </c>
      <c r="C90" s="39">
        <v>44865</v>
      </c>
      <c r="D90" s="112" t="s">
        <v>28</v>
      </c>
      <c r="E90" s="113"/>
      <c r="F90" s="22" t="s">
        <v>27</v>
      </c>
      <c r="G90" s="23" t="s">
        <v>72</v>
      </c>
      <c r="H90" s="37">
        <v>1485</v>
      </c>
      <c r="I90" s="24">
        <f>H90*2.7</f>
        <v>4009.5000000000005</v>
      </c>
    </row>
    <row r="91" spans="2:9" ht="26.4" x14ac:dyDescent="0.3">
      <c r="B91" s="21">
        <v>2</v>
      </c>
      <c r="C91" s="39">
        <v>44865</v>
      </c>
      <c r="D91" s="112" t="s">
        <v>28</v>
      </c>
      <c r="E91" s="113"/>
      <c r="F91" s="22" t="s">
        <v>30</v>
      </c>
      <c r="G91" s="23" t="s">
        <v>29</v>
      </c>
      <c r="H91" s="23">
        <v>1</v>
      </c>
      <c r="I91" s="24">
        <f>(29624.32*1.8%)+(27941.34*1.5%)</f>
        <v>952.35786000000007</v>
      </c>
    </row>
    <row r="92" spans="2:9" x14ac:dyDescent="0.3">
      <c r="B92" s="21">
        <v>3</v>
      </c>
      <c r="C92" s="39">
        <v>44865</v>
      </c>
      <c r="D92" s="112" t="s">
        <v>28</v>
      </c>
      <c r="E92" s="113"/>
      <c r="F92" s="22" t="s">
        <v>73</v>
      </c>
      <c r="G92" s="23" t="s">
        <v>29</v>
      </c>
      <c r="H92" s="23">
        <v>1</v>
      </c>
      <c r="I92" s="24">
        <v>1900</v>
      </c>
    </row>
    <row r="93" spans="2:9" x14ac:dyDescent="0.3">
      <c r="B93" s="21">
        <v>4</v>
      </c>
      <c r="C93" s="39">
        <v>44865</v>
      </c>
      <c r="D93" s="112" t="s">
        <v>28</v>
      </c>
      <c r="E93" s="113"/>
      <c r="F93" s="43" t="s">
        <v>138</v>
      </c>
      <c r="G93" s="23" t="s">
        <v>99</v>
      </c>
      <c r="H93" s="23">
        <v>1</v>
      </c>
      <c r="I93" s="24">
        <v>890</v>
      </c>
    </row>
    <row r="94" spans="2:9" ht="26.4" x14ac:dyDescent="0.3">
      <c r="B94" s="21">
        <v>5</v>
      </c>
      <c r="C94" s="39">
        <v>44865</v>
      </c>
      <c r="D94" s="112" t="s">
        <v>28</v>
      </c>
      <c r="E94" s="113"/>
      <c r="F94" s="43" t="s">
        <v>108</v>
      </c>
      <c r="G94" s="23" t="s">
        <v>99</v>
      </c>
      <c r="H94" s="23">
        <v>1</v>
      </c>
      <c r="I94" s="24">
        <v>7220</v>
      </c>
    </row>
    <row r="95" spans="2:9" ht="26.4" x14ac:dyDescent="0.3">
      <c r="B95" s="21">
        <v>6</v>
      </c>
      <c r="C95" s="39">
        <v>44865</v>
      </c>
      <c r="D95" s="112" t="s">
        <v>28</v>
      </c>
      <c r="E95" s="113"/>
      <c r="F95" s="43" t="s">
        <v>139</v>
      </c>
      <c r="G95" s="23" t="s">
        <v>99</v>
      </c>
      <c r="H95" s="23">
        <v>1</v>
      </c>
      <c r="I95" s="24">
        <v>1000</v>
      </c>
    </row>
    <row r="96" spans="2:9" x14ac:dyDescent="0.3">
      <c r="B96" s="21">
        <v>7</v>
      </c>
      <c r="C96" s="39">
        <v>44865</v>
      </c>
      <c r="D96" s="112" t="s">
        <v>28</v>
      </c>
      <c r="E96" s="113"/>
      <c r="F96" s="43" t="s">
        <v>140</v>
      </c>
      <c r="G96" s="23" t="s">
        <v>99</v>
      </c>
      <c r="H96" s="23">
        <v>1</v>
      </c>
      <c r="I96" s="24">
        <v>1000</v>
      </c>
    </row>
    <row r="97" spans="2:17" ht="26.4" x14ac:dyDescent="0.3">
      <c r="B97" s="21">
        <v>8</v>
      </c>
      <c r="C97" s="39">
        <v>44865</v>
      </c>
      <c r="D97" s="112" t="s">
        <v>28</v>
      </c>
      <c r="E97" s="113"/>
      <c r="F97" s="43" t="s">
        <v>141</v>
      </c>
      <c r="G97" s="23" t="s">
        <v>99</v>
      </c>
      <c r="H97" s="23">
        <v>1</v>
      </c>
      <c r="I97" s="24">
        <v>1000</v>
      </c>
    </row>
    <row r="98" spans="2:17" ht="30.75" customHeight="1" x14ac:dyDescent="0.3">
      <c r="B98" s="21">
        <v>9</v>
      </c>
      <c r="C98" s="39">
        <v>44865</v>
      </c>
      <c r="D98" s="112" t="s">
        <v>28</v>
      </c>
      <c r="E98" s="113"/>
      <c r="F98" s="22" t="s">
        <v>31</v>
      </c>
      <c r="G98" s="23" t="s">
        <v>29</v>
      </c>
      <c r="H98" s="23">
        <v>1</v>
      </c>
      <c r="I98" s="24">
        <f>I87</f>
        <v>148.5</v>
      </c>
    </row>
    <row r="99" spans="2:17" x14ac:dyDescent="0.3">
      <c r="B99" s="114" t="s">
        <v>137</v>
      </c>
      <c r="C99" s="115"/>
      <c r="D99" s="115"/>
      <c r="E99" s="115"/>
      <c r="F99" s="115"/>
      <c r="G99" s="115"/>
      <c r="H99" s="116"/>
      <c r="I99" s="44">
        <f>SUM(I90:I98)</f>
        <v>18120.35786</v>
      </c>
    </row>
    <row r="100" spans="2:17" x14ac:dyDescent="0.3">
      <c r="B100" s="109" t="s">
        <v>142</v>
      </c>
      <c r="C100" s="110"/>
      <c r="D100" s="110"/>
      <c r="E100" s="110"/>
      <c r="F100" s="110"/>
      <c r="G100" s="110"/>
      <c r="H100" s="110"/>
      <c r="I100" s="111"/>
    </row>
    <row r="101" spans="2:17" ht="26.25" customHeight="1" x14ac:dyDescent="0.3">
      <c r="B101" s="21">
        <v>1</v>
      </c>
      <c r="C101" s="39">
        <v>44895</v>
      </c>
      <c r="D101" s="112" t="s">
        <v>28</v>
      </c>
      <c r="E101" s="113"/>
      <c r="F101" s="22" t="s">
        <v>27</v>
      </c>
      <c r="G101" s="23" t="s">
        <v>72</v>
      </c>
      <c r="H101" s="37">
        <v>1485</v>
      </c>
      <c r="I101" s="24">
        <f>H101*2.7</f>
        <v>4009.5000000000005</v>
      </c>
    </row>
    <row r="102" spans="2:17" ht="26.4" x14ac:dyDescent="0.3">
      <c r="B102" s="21">
        <v>2</v>
      </c>
      <c r="C102" s="39">
        <v>44895</v>
      </c>
      <c r="D102" s="112" t="s">
        <v>28</v>
      </c>
      <c r="E102" s="113"/>
      <c r="F102" s="22" t="s">
        <v>30</v>
      </c>
      <c r="G102" s="23" t="s">
        <v>29</v>
      </c>
      <c r="H102" s="23">
        <v>1</v>
      </c>
      <c r="I102" s="24">
        <f>(29624.32*1.8%)+(29008.89*1.5%)</f>
        <v>968.37111000000004</v>
      </c>
    </row>
    <row r="103" spans="2:17" x14ac:dyDescent="0.3">
      <c r="B103" s="21">
        <v>3</v>
      </c>
      <c r="C103" s="39">
        <v>44895</v>
      </c>
      <c r="D103" s="112" t="s">
        <v>28</v>
      </c>
      <c r="E103" s="113"/>
      <c r="F103" s="22" t="s">
        <v>73</v>
      </c>
      <c r="G103" s="23" t="s">
        <v>29</v>
      </c>
      <c r="H103" s="23">
        <v>1</v>
      </c>
      <c r="I103" s="24">
        <v>1900</v>
      </c>
    </row>
    <row r="104" spans="2:17" ht="26.4" x14ac:dyDescent="0.3">
      <c r="B104" s="21">
        <v>4</v>
      </c>
      <c r="C104" s="39">
        <v>44895</v>
      </c>
      <c r="D104" s="112" t="s">
        <v>28</v>
      </c>
      <c r="E104" s="113"/>
      <c r="F104" s="43" t="s">
        <v>144</v>
      </c>
      <c r="G104" s="23" t="s">
        <v>99</v>
      </c>
      <c r="H104" s="23">
        <v>1</v>
      </c>
      <c r="I104" s="24">
        <v>1200</v>
      </c>
      <c r="Q104" s="48"/>
    </row>
    <row r="105" spans="2:17" ht="26.4" x14ac:dyDescent="0.3">
      <c r="B105" s="21">
        <v>5</v>
      </c>
      <c r="C105" s="39">
        <v>44895</v>
      </c>
      <c r="D105" s="112" t="s">
        <v>28</v>
      </c>
      <c r="E105" s="113"/>
      <c r="F105" s="43" t="s">
        <v>145</v>
      </c>
      <c r="G105" s="23" t="s">
        <v>99</v>
      </c>
      <c r="H105" s="23">
        <v>1</v>
      </c>
      <c r="I105" s="24">
        <v>950</v>
      </c>
    </row>
    <row r="106" spans="2:17" x14ac:dyDescent="0.3">
      <c r="B106" s="21">
        <v>6</v>
      </c>
      <c r="C106" s="39">
        <v>44895</v>
      </c>
      <c r="D106" s="112" t="s">
        <v>28</v>
      </c>
      <c r="E106" s="113"/>
      <c r="F106" s="43" t="s">
        <v>146</v>
      </c>
      <c r="G106" s="23" t="s">
        <v>99</v>
      </c>
      <c r="H106" s="23">
        <v>1</v>
      </c>
      <c r="I106" s="24">
        <v>2000</v>
      </c>
    </row>
    <row r="107" spans="2:17" ht="26.4" x14ac:dyDescent="0.3">
      <c r="B107" s="21">
        <v>7</v>
      </c>
      <c r="C107" s="39">
        <v>44895</v>
      </c>
      <c r="D107" s="112" t="s">
        <v>28</v>
      </c>
      <c r="E107" s="113"/>
      <c r="F107" s="43" t="s">
        <v>147</v>
      </c>
      <c r="G107" s="23" t="s">
        <v>99</v>
      </c>
      <c r="H107" s="23">
        <v>1</v>
      </c>
      <c r="I107" s="24">
        <v>57687.31</v>
      </c>
    </row>
    <row r="108" spans="2:17" ht="30.75" customHeight="1" x14ac:dyDescent="0.3">
      <c r="B108" s="21">
        <v>9</v>
      </c>
      <c r="C108" s="39">
        <v>44895</v>
      </c>
      <c r="D108" s="112" t="s">
        <v>28</v>
      </c>
      <c r="E108" s="113"/>
      <c r="F108" s="22" t="s">
        <v>31</v>
      </c>
      <c r="G108" s="23" t="s">
        <v>29</v>
      </c>
      <c r="H108" s="23">
        <v>1</v>
      </c>
      <c r="I108" s="24">
        <f>I98</f>
        <v>148.5</v>
      </c>
    </row>
    <row r="109" spans="2:17" x14ac:dyDescent="0.3">
      <c r="B109" s="114" t="s">
        <v>143</v>
      </c>
      <c r="C109" s="115"/>
      <c r="D109" s="115"/>
      <c r="E109" s="115"/>
      <c r="F109" s="115"/>
      <c r="G109" s="115"/>
      <c r="H109" s="116"/>
      <c r="I109" s="44">
        <f>SUM(I101:I108)</f>
        <v>68863.681110000005</v>
      </c>
    </row>
    <row r="110" spans="2:17" x14ac:dyDescent="0.3">
      <c r="B110" s="109" t="s">
        <v>148</v>
      </c>
      <c r="C110" s="110"/>
      <c r="D110" s="110"/>
      <c r="E110" s="110"/>
      <c r="F110" s="110"/>
      <c r="G110" s="110"/>
      <c r="H110" s="110"/>
      <c r="I110" s="111"/>
    </row>
    <row r="111" spans="2:17" ht="26.25" customHeight="1" x14ac:dyDescent="0.3">
      <c r="B111" s="21">
        <v>1</v>
      </c>
      <c r="C111" s="39">
        <v>44926</v>
      </c>
      <c r="D111" s="112" t="s">
        <v>28</v>
      </c>
      <c r="E111" s="113"/>
      <c r="F111" s="22" t="s">
        <v>27</v>
      </c>
      <c r="G111" s="23" t="s">
        <v>72</v>
      </c>
      <c r="H111" s="37">
        <v>1485</v>
      </c>
      <c r="I111" s="24">
        <f>H111*2.7</f>
        <v>4009.5000000000005</v>
      </c>
    </row>
    <row r="112" spans="2:17" ht="26.4" x14ac:dyDescent="0.3">
      <c r="B112" s="21">
        <v>2</v>
      </c>
      <c r="C112" s="39">
        <v>44927</v>
      </c>
      <c r="D112" s="112" t="s">
        <v>28</v>
      </c>
      <c r="E112" s="113"/>
      <c r="F112" s="22" t="s">
        <v>30</v>
      </c>
      <c r="G112" s="23" t="s">
        <v>29</v>
      </c>
      <c r="H112" s="23">
        <v>1</v>
      </c>
      <c r="I112" s="24">
        <f>(29833.59*1.8%)+(33731.89*1.5%)</f>
        <v>1042.98297</v>
      </c>
    </row>
    <row r="113" spans="1:13" x14ac:dyDescent="0.3">
      <c r="B113" s="21">
        <v>3</v>
      </c>
      <c r="C113" s="39">
        <v>44928</v>
      </c>
      <c r="D113" s="112" t="s">
        <v>28</v>
      </c>
      <c r="E113" s="113"/>
      <c r="F113" s="22" t="s">
        <v>73</v>
      </c>
      <c r="G113" s="23" t="s">
        <v>29</v>
      </c>
      <c r="H113" s="23">
        <v>1</v>
      </c>
      <c r="I113" s="24">
        <v>1900</v>
      </c>
    </row>
    <row r="114" spans="1:13" x14ac:dyDescent="0.3">
      <c r="B114" s="21">
        <v>4</v>
      </c>
      <c r="C114" s="39">
        <v>44929</v>
      </c>
      <c r="D114" s="112" t="s">
        <v>28</v>
      </c>
      <c r="E114" s="113"/>
      <c r="F114" s="43" t="s">
        <v>150</v>
      </c>
      <c r="G114" s="23" t="s">
        <v>99</v>
      </c>
      <c r="H114" s="23">
        <v>1</v>
      </c>
      <c r="I114" s="24">
        <v>9600</v>
      </c>
    </row>
    <row r="115" spans="1:13" x14ac:dyDescent="0.3">
      <c r="B115" s="21">
        <v>5</v>
      </c>
      <c r="C115" s="39">
        <v>44930</v>
      </c>
      <c r="D115" s="112" t="s">
        <v>28</v>
      </c>
      <c r="E115" s="113"/>
      <c r="F115" s="43" t="s">
        <v>151</v>
      </c>
      <c r="G115" s="23" t="s">
        <v>99</v>
      </c>
      <c r="H115" s="23">
        <v>1</v>
      </c>
      <c r="I115" s="24">
        <v>146983</v>
      </c>
    </row>
    <row r="116" spans="1:13" ht="26.4" x14ac:dyDescent="0.3">
      <c r="B116" s="21">
        <v>6</v>
      </c>
      <c r="C116" s="39">
        <v>44931</v>
      </c>
      <c r="D116" s="112" t="s">
        <v>28</v>
      </c>
      <c r="E116" s="113"/>
      <c r="F116" s="43" t="s">
        <v>152</v>
      </c>
      <c r="G116" s="23" t="s">
        <v>99</v>
      </c>
      <c r="H116" s="23">
        <v>1</v>
      </c>
      <c r="I116" s="24">
        <v>17300</v>
      </c>
    </row>
    <row r="117" spans="1:13" x14ac:dyDescent="0.3">
      <c r="B117" s="21">
        <v>7</v>
      </c>
      <c r="C117" s="39">
        <v>44932</v>
      </c>
      <c r="D117" s="112" t="s">
        <v>28</v>
      </c>
      <c r="E117" s="113"/>
      <c r="F117" s="43" t="s">
        <v>153</v>
      </c>
      <c r="G117" s="23" t="s">
        <v>99</v>
      </c>
      <c r="H117" s="23">
        <v>1</v>
      </c>
      <c r="I117" s="24">
        <v>500</v>
      </c>
    </row>
    <row r="118" spans="1:13" ht="30.75" customHeight="1" x14ac:dyDescent="0.3">
      <c r="B118" s="21">
        <v>9</v>
      </c>
      <c r="C118" s="39">
        <v>44933</v>
      </c>
      <c r="D118" s="112" t="s">
        <v>28</v>
      </c>
      <c r="E118" s="113"/>
      <c r="F118" s="22" t="s">
        <v>31</v>
      </c>
      <c r="G118" s="23" t="s">
        <v>29</v>
      </c>
      <c r="H118" s="23">
        <v>1</v>
      </c>
      <c r="I118" s="24">
        <f>I108</f>
        <v>148.5</v>
      </c>
    </row>
    <row r="119" spans="1:13" x14ac:dyDescent="0.3">
      <c r="B119" s="114" t="s">
        <v>149</v>
      </c>
      <c r="C119" s="115"/>
      <c r="D119" s="115"/>
      <c r="E119" s="115"/>
      <c r="F119" s="115"/>
      <c r="G119" s="115"/>
      <c r="H119" s="116"/>
      <c r="I119" s="44">
        <f>SUM(I111:I118)</f>
        <v>181483.98297000001</v>
      </c>
    </row>
    <row r="120" spans="1:13" ht="15.75" customHeight="1" x14ac:dyDescent="0.3">
      <c r="B120" s="117" t="s">
        <v>97</v>
      </c>
      <c r="C120" s="118"/>
      <c r="D120" s="118"/>
      <c r="E120" s="118"/>
      <c r="F120" s="118"/>
      <c r="G120" s="118"/>
      <c r="H120" s="119"/>
      <c r="I120" s="29">
        <f>I20+I27+I33+I43+I53+I62+I71+I81+I88+I99+I109+I119</f>
        <v>394891.53630000004</v>
      </c>
    </row>
    <row r="122" spans="1:13" ht="14.4" x14ac:dyDescent="0.3">
      <c r="A122" s="89"/>
      <c r="B122" s="89"/>
      <c r="C122" s="89"/>
      <c r="D122" s="89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4.4" x14ac:dyDescent="0.3">
      <c r="A123" s="89"/>
      <c r="B123" s="89"/>
      <c r="C123" s="89"/>
      <c r="D123" s="89"/>
      <c r="E123"/>
      <c r="F123"/>
      <c r="G123" s="90"/>
      <c r="H123" s="90"/>
      <c r="I123" s="90"/>
      <c r="J123"/>
    </row>
  </sheetData>
  <mergeCells count="121">
    <mergeCell ref="D23:E23"/>
    <mergeCell ref="D24:E24"/>
    <mergeCell ref="A122:D122"/>
    <mergeCell ref="A123:D123"/>
    <mergeCell ref="G123:I123"/>
    <mergeCell ref="D60:E60"/>
    <mergeCell ref="D61:E61"/>
    <mergeCell ref="B62:H62"/>
    <mergeCell ref="B63:I63"/>
    <mergeCell ref="D64:E64"/>
    <mergeCell ref="D65:E65"/>
    <mergeCell ref="D66:E66"/>
    <mergeCell ref="D67:E67"/>
    <mergeCell ref="D68:E68"/>
    <mergeCell ref="D69:E69"/>
    <mergeCell ref="D70:E70"/>
    <mergeCell ref="B71:H71"/>
    <mergeCell ref="B72:I72"/>
    <mergeCell ref="D32:E32"/>
    <mergeCell ref="B33:H33"/>
    <mergeCell ref="B34:I34"/>
    <mergeCell ref="D35:E35"/>
    <mergeCell ref="D36:E36"/>
    <mergeCell ref="B28:I28"/>
    <mergeCell ref="D29:E29"/>
    <mergeCell ref="D30:E30"/>
    <mergeCell ref="D31:E31"/>
    <mergeCell ref="D50:E50"/>
    <mergeCell ref="D51:E51"/>
    <mergeCell ref="D38:E38"/>
    <mergeCell ref="D39:E39"/>
    <mergeCell ref="D40:E40"/>
    <mergeCell ref="D59:E59"/>
    <mergeCell ref="B53:H53"/>
    <mergeCell ref="B54:I54"/>
    <mergeCell ref="D55:E55"/>
    <mergeCell ref="D56:E56"/>
    <mergeCell ref="D57:E57"/>
    <mergeCell ref="D58:E58"/>
    <mergeCell ref="H8:H9"/>
    <mergeCell ref="I8:I9"/>
    <mergeCell ref="D8:E9"/>
    <mergeCell ref="B8:B9"/>
    <mergeCell ref="C8:C9"/>
    <mergeCell ref="F8:F9"/>
    <mergeCell ref="G8:G9"/>
    <mergeCell ref="D11:E11"/>
    <mergeCell ref="B21:I21"/>
    <mergeCell ref="D16:E16"/>
    <mergeCell ref="D15:E15"/>
    <mergeCell ref="D13:E13"/>
    <mergeCell ref="D12:E12"/>
    <mergeCell ref="D14:E14"/>
    <mergeCell ref="D18:E18"/>
    <mergeCell ref="D17:E17"/>
    <mergeCell ref="D73:E73"/>
    <mergeCell ref="D74:E74"/>
    <mergeCell ref="D75:E75"/>
    <mergeCell ref="D76:E76"/>
    <mergeCell ref="D77:E77"/>
    <mergeCell ref="B10:I10"/>
    <mergeCell ref="B20:H20"/>
    <mergeCell ref="B120:H120"/>
    <mergeCell ref="D19:E19"/>
    <mergeCell ref="D22:E22"/>
    <mergeCell ref="D25:E25"/>
    <mergeCell ref="D26:E26"/>
    <mergeCell ref="B27:H27"/>
    <mergeCell ref="D45:E45"/>
    <mergeCell ref="D46:E46"/>
    <mergeCell ref="D47:E47"/>
    <mergeCell ref="D52:E52"/>
    <mergeCell ref="D37:E37"/>
    <mergeCell ref="D41:E41"/>
    <mergeCell ref="D42:E42"/>
    <mergeCell ref="B43:H43"/>
    <mergeCell ref="B44:I44"/>
    <mergeCell ref="D48:E48"/>
    <mergeCell ref="D49:E49"/>
    <mergeCell ref="D83:E83"/>
    <mergeCell ref="D84:E84"/>
    <mergeCell ref="D85:E85"/>
    <mergeCell ref="D86:E86"/>
    <mergeCell ref="D78:E78"/>
    <mergeCell ref="D80:E80"/>
    <mergeCell ref="B81:H81"/>
    <mergeCell ref="D79:E79"/>
    <mergeCell ref="B82:I82"/>
    <mergeCell ref="D92:E92"/>
    <mergeCell ref="D93:E93"/>
    <mergeCell ref="D98:E98"/>
    <mergeCell ref="B99:H99"/>
    <mergeCell ref="D94:E94"/>
    <mergeCell ref="D95:E95"/>
    <mergeCell ref="D96:E96"/>
    <mergeCell ref="D97:E97"/>
    <mergeCell ref="D87:E87"/>
    <mergeCell ref="B88:H88"/>
    <mergeCell ref="B89:I89"/>
    <mergeCell ref="D90:E90"/>
    <mergeCell ref="D91:E91"/>
    <mergeCell ref="B109:H109"/>
    <mergeCell ref="D105:E105"/>
    <mergeCell ref="D106:E106"/>
    <mergeCell ref="D107:E107"/>
    <mergeCell ref="D108:E108"/>
    <mergeCell ref="B100:I100"/>
    <mergeCell ref="D101:E101"/>
    <mergeCell ref="D102:E102"/>
    <mergeCell ref="D103:E103"/>
    <mergeCell ref="D104:E104"/>
    <mergeCell ref="B110:I110"/>
    <mergeCell ref="D111:E111"/>
    <mergeCell ref="D112:E112"/>
    <mergeCell ref="D113:E113"/>
    <mergeCell ref="B119:H119"/>
    <mergeCell ref="D114:E114"/>
    <mergeCell ref="D115:E115"/>
    <mergeCell ref="D116:E116"/>
    <mergeCell ref="D117:E117"/>
    <mergeCell ref="D118:E118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51"/>
  <sheetViews>
    <sheetView tabSelected="1" showRuler="0" topLeftCell="A27" zoomScaleNormal="100" workbookViewId="0">
      <selection activeCell="M49" sqref="M49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0" t="s">
        <v>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3">
      <c r="A2" s="150" t="s">
        <v>58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">
      <c r="A3" s="151" t="s">
        <v>154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3">
      <c r="A4" s="92" t="s">
        <v>59</v>
      </c>
      <c r="B4" s="93"/>
      <c r="C4" s="93"/>
      <c r="D4" s="94"/>
      <c r="E4" s="92" t="s">
        <v>60</v>
      </c>
      <c r="F4" s="93"/>
      <c r="G4" s="93"/>
      <c r="H4" s="93"/>
      <c r="I4" s="94"/>
      <c r="J4" s="92" t="s">
        <v>61</v>
      </c>
      <c r="K4" s="93"/>
      <c r="L4" s="93"/>
      <c r="M4" s="94"/>
    </row>
    <row r="5" spans="1:13" x14ac:dyDescent="0.3">
      <c r="A5" s="92" t="s">
        <v>52</v>
      </c>
      <c r="B5" s="94"/>
      <c r="C5" s="92" t="s">
        <v>62</v>
      </c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3" x14ac:dyDescent="0.3">
      <c r="A6" s="65" t="s">
        <v>63</v>
      </c>
      <c r="B6" s="65"/>
      <c r="C6" s="65"/>
      <c r="D6" s="65"/>
      <c r="E6" s="65"/>
      <c r="F6" s="65"/>
      <c r="G6" s="65"/>
      <c r="H6" s="65" t="s">
        <v>64</v>
      </c>
      <c r="I6" s="65"/>
      <c r="J6" s="65"/>
      <c r="K6" s="65"/>
      <c r="L6" s="65"/>
      <c r="M6" s="65"/>
    </row>
    <row r="7" spans="1:13" x14ac:dyDescent="0.3">
      <c r="A7" s="92" t="s">
        <v>65</v>
      </c>
      <c r="B7" s="93"/>
      <c r="C7" s="93"/>
      <c r="D7" s="93"/>
      <c r="E7" s="93"/>
      <c r="F7" s="93"/>
      <c r="G7" s="94"/>
      <c r="H7" s="92" t="s">
        <v>66</v>
      </c>
      <c r="I7" s="93"/>
      <c r="J7" s="93"/>
      <c r="K7" s="93"/>
      <c r="L7" s="93"/>
      <c r="M7" s="94"/>
    </row>
    <row r="8" spans="1:13" ht="38.25" customHeight="1" x14ac:dyDescent="0.3">
      <c r="A8" s="147" t="s">
        <v>33</v>
      </c>
      <c r="B8" s="147"/>
      <c r="C8" s="147"/>
      <c r="D8" s="147"/>
      <c r="E8" s="155" t="s">
        <v>34</v>
      </c>
      <c r="F8" s="155"/>
      <c r="G8" s="152" t="s">
        <v>35</v>
      </c>
      <c r="H8" s="153"/>
      <c r="I8" s="154"/>
      <c r="J8" s="152" t="s">
        <v>36</v>
      </c>
      <c r="K8" s="153"/>
      <c r="L8" s="154"/>
      <c r="M8" s="32" t="s">
        <v>37</v>
      </c>
    </row>
    <row r="9" spans="1:13" x14ac:dyDescent="0.3">
      <c r="A9" s="129" t="s">
        <v>38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</row>
    <row r="10" spans="1:13" ht="35.25" customHeight="1" x14ac:dyDescent="0.3">
      <c r="A10" s="144" t="s">
        <v>57</v>
      </c>
      <c r="B10" s="145"/>
      <c r="C10" s="145"/>
      <c r="D10" s="146"/>
      <c r="E10" s="135">
        <v>12619.48</v>
      </c>
      <c r="F10" s="137"/>
      <c r="G10" s="135">
        <v>189070.68</v>
      </c>
      <c r="H10" s="136"/>
      <c r="I10" s="137"/>
      <c r="J10" s="138">
        <v>184490.88</v>
      </c>
      <c r="K10" s="139"/>
      <c r="L10" s="140"/>
      <c r="M10" s="35">
        <v>17199.64</v>
      </c>
    </row>
    <row r="11" spans="1:13" ht="21" customHeight="1" x14ac:dyDescent="0.3">
      <c r="A11" s="92" t="s">
        <v>39</v>
      </c>
      <c r="B11" s="93"/>
      <c r="C11" s="93"/>
      <c r="D11" s="94"/>
      <c r="E11" s="141">
        <f>SUM(E10:E10)</f>
        <v>12619.48</v>
      </c>
      <c r="F11" s="142"/>
      <c r="G11" s="141">
        <f>SUM(G10:G10)</f>
        <v>189070.68</v>
      </c>
      <c r="H11" s="143"/>
      <c r="I11" s="142"/>
      <c r="J11" s="92">
        <f>SUM(J10:J10)</f>
        <v>184490.88</v>
      </c>
      <c r="K11" s="93"/>
      <c r="L11" s="94"/>
      <c r="M11" s="34">
        <f>SUM(M10:M10)</f>
        <v>17199.64</v>
      </c>
    </row>
    <row r="12" spans="1:13" ht="14.25" customHeight="1" x14ac:dyDescent="0.3">
      <c r="A12" s="92" t="s">
        <v>75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34">
        <v>615.98</v>
      </c>
    </row>
    <row r="13" spans="1:13" x14ac:dyDescent="0.3">
      <c r="A13" s="65" t="s">
        <v>15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>
        <v>3631.18</v>
      </c>
    </row>
    <row r="14" spans="1:13" x14ac:dyDescent="0.3">
      <c r="A14" s="92" t="s">
        <v>54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  <c r="M14" s="34">
        <v>3452.95</v>
      </c>
    </row>
    <row r="15" spans="1:13" x14ac:dyDescent="0.3">
      <c r="A15" s="132" t="s">
        <v>16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4"/>
      <c r="M15" s="34">
        <v>4863.24</v>
      </c>
    </row>
    <row r="16" spans="1:13" x14ac:dyDescent="0.3">
      <c r="A16" s="129" t="s">
        <v>40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1"/>
    </row>
    <row r="17" spans="1:13" x14ac:dyDescent="0.3">
      <c r="A17" s="166" t="s">
        <v>12</v>
      </c>
      <c r="B17" s="167"/>
      <c r="C17" s="167"/>
      <c r="D17" s="168"/>
      <c r="E17" s="135">
        <v>367.62</v>
      </c>
      <c r="F17" s="137"/>
      <c r="G17" s="135">
        <v>5699.68</v>
      </c>
      <c r="H17" s="136"/>
      <c r="I17" s="137"/>
      <c r="J17" s="138">
        <v>5513.29</v>
      </c>
      <c r="K17" s="139"/>
      <c r="L17" s="140"/>
      <c r="M17" s="35">
        <f>E17+G17-J17</f>
        <v>554.01000000000022</v>
      </c>
    </row>
    <row r="18" spans="1:13" ht="14.25" customHeight="1" x14ac:dyDescent="0.3">
      <c r="A18" s="92" t="s">
        <v>13</v>
      </c>
      <c r="B18" s="93"/>
      <c r="C18" s="93"/>
      <c r="D18" s="94"/>
      <c r="E18" s="164">
        <v>165.83</v>
      </c>
      <c r="F18" s="164"/>
      <c r="G18" s="164">
        <v>2552.9</v>
      </c>
      <c r="H18" s="164"/>
      <c r="I18" s="164"/>
      <c r="J18" s="65">
        <v>2471.61</v>
      </c>
      <c r="K18" s="65"/>
      <c r="L18" s="65"/>
      <c r="M18" s="35">
        <f t="shared" ref="M18:M19" si="0">E18+G18-J18</f>
        <v>247.11999999999989</v>
      </c>
    </row>
    <row r="19" spans="1:13" x14ac:dyDescent="0.3">
      <c r="A19" s="92" t="s">
        <v>14</v>
      </c>
      <c r="B19" s="93"/>
      <c r="C19" s="93"/>
      <c r="D19" s="94"/>
      <c r="E19" s="164">
        <v>1164.18</v>
      </c>
      <c r="F19" s="164"/>
      <c r="G19" s="92">
        <v>18975.27</v>
      </c>
      <c r="H19" s="93"/>
      <c r="I19" s="94"/>
      <c r="J19" s="92">
        <v>18258.939999999999</v>
      </c>
      <c r="K19" s="93"/>
      <c r="L19" s="94"/>
      <c r="M19" s="35">
        <f t="shared" si="0"/>
        <v>1880.510000000002</v>
      </c>
    </row>
    <row r="20" spans="1:13" ht="27.75" customHeight="1" x14ac:dyDescent="0.3">
      <c r="A20" s="132" t="s">
        <v>41</v>
      </c>
      <c r="B20" s="133"/>
      <c r="C20" s="133"/>
      <c r="D20" s="134"/>
      <c r="E20" s="164">
        <f>SUM(E17:E19)</f>
        <v>1697.63</v>
      </c>
      <c r="F20" s="164"/>
      <c r="G20" s="141">
        <f>SUM(G17:G19)</f>
        <v>27227.85</v>
      </c>
      <c r="H20" s="143"/>
      <c r="I20" s="142"/>
      <c r="J20" s="92">
        <f>SUM(J17:J19)</f>
        <v>26243.839999999997</v>
      </c>
      <c r="K20" s="93"/>
      <c r="L20" s="94"/>
      <c r="M20" s="7">
        <f>G20-J20</f>
        <v>984.01000000000204</v>
      </c>
    </row>
    <row r="21" spans="1:13" ht="18.75" customHeight="1" x14ac:dyDescent="0.3">
      <c r="A21" s="132" t="s">
        <v>9</v>
      </c>
      <c r="B21" s="133"/>
      <c r="C21" s="133"/>
      <c r="D21" s="133"/>
      <c r="E21" s="164"/>
      <c r="F21" s="164"/>
      <c r="G21" s="164"/>
      <c r="H21" s="164"/>
      <c r="I21" s="164"/>
      <c r="J21" s="65"/>
      <c r="K21" s="65"/>
      <c r="L21" s="65"/>
      <c r="M21" s="7">
        <f>M11+M12+M13+M14+M15+M17+M18+M19</f>
        <v>32444.63</v>
      </c>
    </row>
    <row r="22" spans="1:13" ht="17.25" customHeight="1" x14ac:dyDescent="0.3">
      <c r="A22" s="169" t="s">
        <v>42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</row>
    <row r="23" spans="1:13" x14ac:dyDescent="0.3">
      <c r="A23" s="6" t="s">
        <v>20</v>
      </c>
      <c r="B23" s="147" t="s">
        <v>43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8" t="s">
        <v>44</v>
      </c>
      <c r="M23" s="148"/>
    </row>
    <row r="24" spans="1:13" x14ac:dyDescent="0.3">
      <c r="A24" s="30">
        <v>1</v>
      </c>
      <c r="B24" s="149" t="s">
        <v>27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1">
        <f>4009.5*12</f>
        <v>48114</v>
      </c>
      <c r="M24" s="142"/>
    </row>
    <row r="25" spans="1:13" x14ac:dyDescent="0.3">
      <c r="A25" s="30">
        <v>2</v>
      </c>
      <c r="B25" s="176" t="s">
        <v>155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41">
        <f>394891.54-48114-11561.68-1782</f>
        <v>333433.86</v>
      </c>
      <c r="M25" s="142"/>
    </row>
    <row r="26" spans="1:13" ht="15.75" customHeight="1" x14ac:dyDescent="0.3">
      <c r="A26" s="30">
        <v>4</v>
      </c>
      <c r="B26" s="149" t="s">
        <v>30</v>
      </c>
      <c r="C26" s="149"/>
      <c r="D26" s="149"/>
      <c r="E26" s="149"/>
      <c r="F26" s="149"/>
      <c r="G26" s="149"/>
      <c r="H26" s="149"/>
      <c r="I26" s="149"/>
      <c r="J26" s="149"/>
      <c r="K26" s="149"/>
      <c r="L26" s="92">
        <v>11561.68</v>
      </c>
      <c r="M26" s="94"/>
    </row>
    <row r="27" spans="1:13" x14ac:dyDescent="0.3">
      <c r="A27" s="30">
        <v>5</v>
      </c>
      <c r="B27" s="149" t="s">
        <v>31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64">
        <f>148.5*12</f>
        <v>1782</v>
      </c>
      <c r="M27" s="164"/>
    </row>
    <row r="28" spans="1:13" x14ac:dyDescent="0.3">
      <c r="A28" s="180" t="s">
        <v>45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159">
        <f>SUM(L24:L27)</f>
        <v>394891.54</v>
      </c>
      <c r="M28" s="160"/>
    </row>
    <row r="29" spans="1:13" x14ac:dyDescent="0.3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5"/>
      <c r="L29" s="161"/>
      <c r="M29" s="161"/>
    </row>
    <row r="30" spans="1:13" x14ac:dyDescent="0.3">
      <c r="A30" s="156" t="s">
        <v>46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8"/>
      <c r="L30" s="162">
        <v>-8721.9</v>
      </c>
      <c r="M30" s="163"/>
    </row>
    <row r="31" spans="1:13" x14ac:dyDescent="0.3">
      <c r="A31" s="156" t="s">
        <v>50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62">
        <f>M21</f>
        <v>32444.63</v>
      </c>
      <c r="M31" s="172"/>
    </row>
    <row r="32" spans="1:13" x14ac:dyDescent="0.3">
      <c r="A32" s="156" t="s">
        <v>47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8"/>
      <c r="L32" s="174">
        <v>184490.88</v>
      </c>
      <c r="M32" s="172"/>
    </row>
    <row r="33" spans="1:13" x14ac:dyDescent="0.3">
      <c r="A33" s="156" t="s">
        <v>48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162">
        <v>394891.54</v>
      </c>
      <c r="M33" s="163"/>
    </row>
    <row r="34" spans="1:13" x14ac:dyDescent="0.3">
      <c r="A34" s="156" t="s">
        <v>49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162">
        <f>L30+L32-L33</f>
        <v>-219122.55999999997</v>
      </c>
      <c r="M34" s="172"/>
    </row>
    <row r="35" spans="1:13" x14ac:dyDescent="0.3">
      <c r="A35" s="31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</row>
    <row r="36" spans="1:13" x14ac:dyDescent="0.3">
      <c r="A36" s="33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65"/>
      <c r="M36" s="165"/>
    </row>
    <row r="37" spans="1:13" x14ac:dyDescent="0.3">
      <c r="A37" s="33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  <row r="38" spans="1:13" x14ac:dyDescent="0.3">
      <c r="A38" s="33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</row>
    <row r="39" spans="1:13" x14ac:dyDescent="0.3">
      <c r="A39" s="1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"/>
      <c r="M39" s="1"/>
    </row>
    <row r="40" spans="1:13" x14ac:dyDescent="0.3">
      <c r="A40" s="1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86">
    <mergeCell ref="L25:M25"/>
    <mergeCell ref="B39:K39"/>
    <mergeCell ref="E19:F19"/>
    <mergeCell ref="E18:F18"/>
    <mergeCell ref="B27:K27"/>
    <mergeCell ref="A28:K28"/>
    <mergeCell ref="A29:K29"/>
    <mergeCell ref="A30:K30"/>
    <mergeCell ref="A32:K32"/>
    <mergeCell ref="G20:I20"/>
    <mergeCell ref="J20:L20"/>
    <mergeCell ref="B26:K26"/>
    <mergeCell ref="L24:M24"/>
    <mergeCell ref="L26:M26"/>
    <mergeCell ref="A20:D20"/>
    <mergeCell ref="A22:M22"/>
    <mergeCell ref="B40:K40"/>
    <mergeCell ref="L40:M40"/>
    <mergeCell ref="A31:K31"/>
    <mergeCell ref="L31:M31"/>
    <mergeCell ref="L33:M33"/>
    <mergeCell ref="L34:M34"/>
    <mergeCell ref="L35:M35"/>
    <mergeCell ref="L36:M36"/>
    <mergeCell ref="L37:M37"/>
    <mergeCell ref="L38:M38"/>
    <mergeCell ref="L32:M32"/>
    <mergeCell ref="B35:K35"/>
    <mergeCell ref="B36:K36"/>
    <mergeCell ref="B37:K37"/>
    <mergeCell ref="B25:K25"/>
    <mergeCell ref="B38:K38"/>
    <mergeCell ref="A34:K34"/>
    <mergeCell ref="A17:D17"/>
    <mergeCell ref="E17:F17"/>
    <mergeCell ref="G17:I17"/>
    <mergeCell ref="J17:L17"/>
    <mergeCell ref="E21:F21"/>
    <mergeCell ref="G21:I21"/>
    <mergeCell ref="J21:L21"/>
    <mergeCell ref="A18:D18"/>
    <mergeCell ref="G18:I18"/>
    <mergeCell ref="J18:L18"/>
    <mergeCell ref="A19:D19"/>
    <mergeCell ref="G19:I19"/>
    <mergeCell ref="J19:L19"/>
    <mergeCell ref="E20:F20"/>
    <mergeCell ref="A33:K33"/>
    <mergeCell ref="L28:M28"/>
    <mergeCell ref="L29:M29"/>
    <mergeCell ref="L30:M30"/>
    <mergeCell ref="L27:M27"/>
    <mergeCell ref="B23:K23"/>
    <mergeCell ref="L23:M23"/>
    <mergeCell ref="B24:K24"/>
    <mergeCell ref="A21:D21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M5"/>
    <mergeCell ref="A9:M9"/>
    <mergeCell ref="A10:D10"/>
    <mergeCell ref="E10:F10"/>
    <mergeCell ref="H7:M7"/>
    <mergeCell ref="A7:G7"/>
    <mergeCell ref="J11:L11"/>
    <mergeCell ref="A16:M16"/>
    <mergeCell ref="A13:L13"/>
    <mergeCell ref="A15:L15"/>
    <mergeCell ref="G10:I10"/>
    <mergeCell ref="J10:L10"/>
    <mergeCell ref="A11:D11"/>
    <mergeCell ref="E11:F11"/>
    <mergeCell ref="G11:I11"/>
    <mergeCell ref="A14:L14"/>
    <mergeCell ref="A12:L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Лицевой счет Шаумяна д. 17</vt:lpstr>
      <vt:lpstr>СОДЕРЖАНИЕ ЖИЛЬЯ</vt:lpstr>
      <vt:lpstr>ОТЧЕТ Шаумяна д.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2022-03-29T14:17:59Z</cp:lastPrinted>
  <dcterms:created xsi:type="dcterms:W3CDTF">2015-06-05T18:19:34Z</dcterms:created>
  <dcterms:modified xsi:type="dcterms:W3CDTF">2023-03-30T17:59:18Z</dcterms:modified>
</cp:coreProperties>
</file>