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00A6DF3E-F56E-4A0F-B03D-B36FECA3790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ПЕТРОВСКАЯ 70" sheetId="1" r:id="rId1"/>
    <sheet name="СОДЕРЖАНИЕ ЖИЛЬЯ" sheetId="2" r:id="rId2"/>
    <sheet name="РЕМОНТ ЖИЛЬЯ" sheetId="3" r:id="rId3"/>
    <sheet name="ОТЧЕТ ПЕТРОВСКАЯ 70  на подпись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2" l="1"/>
  <c r="I73" i="2"/>
  <c r="I66" i="2"/>
  <c r="I67" i="2"/>
  <c r="I61" i="2"/>
  <c r="I62" i="2"/>
  <c r="I55" i="2"/>
  <c r="I56" i="2"/>
  <c r="I50" i="2"/>
  <c r="I51" i="2"/>
  <c r="I44" i="2"/>
  <c r="I45" i="2"/>
  <c r="I39" i="2"/>
  <c r="I40" i="2"/>
  <c r="I33" i="2"/>
  <c r="I34" i="2"/>
  <c r="I28" i="2"/>
  <c r="I29" i="2"/>
  <c r="I23" i="2"/>
  <c r="I18" i="2"/>
  <c r="I24" i="2"/>
  <c r="L26" i="4" s="1"/>
  <c r="I19" i="2"/>
  <c r="I12" i="2"/>
  <c r="I13" i="2" l="1"/>
  <c r="K47" i="1" l="1"/>
  <c r="K46" i="1"/>
  <c r="K45" i="1"/>
  <c r="I47" i="1"/>
  <c r="I46" i="1"/>
  <c r="I45" i="1"/>
  <c r="M46" i="1" l="1"/>
  <c r="M45" i="1"/>
  <c r="M18" i="4"/>
  <c r="M17" i="4"/>
  <c r="M11" i="4"/>
  <c r="M10" i="4"/>
  <c r="M20" i="4" l="1"/>
  <c r="I12" i="3" l="1"/>
  <c r="I13" i="3" s="1"/>
  <c r="I70" i="2"/>
  <c r="L24" i="4" s="1"/>
  <c r="L29" i="4" s="1"/>
  <c r="I65" i="2"/>
  <c r="I59" i="2"/>
  <c r="I54" i="2"/>
  <c r="I57" i="2" s="1"/>
  <c r="I20" i="1" s="1"/>
  <c r="K20" i="1" s="1"/>
  <c r="I48" i="2"/>
  <c r="I43" i="2"/>
  <c r="I37" i="2"/>
  <c r="I32" i="2"/>
  <c r="I35" i="2" s="1"/>
  <c r="I16" i="1" s="1"/>
  <c r="K16" i="1" s="1"/>
  <c r="I27" i="2"/>
  <c r="I30" i="2" s="1"/>
  <c r="I15" i="1" s="1"/>
  <c r="K15" i="1" s="1"/>
  <c r="I22" i="2"/>
  <c r="I25" i="2" s="1"/>
  <c r="I14" i="1" s="1"/>
  <c r="K14" i="1" s="1"/>
  <c r="I16" i="2"/>
  <c r="K30" i="1"/>
  <c r="K32" i="1"/>
  <c r="K33" i="1"/>
  <c r="K34" i="1"/>
  <c r="K35" i="1"/>
  <c r="K36" i="1"/>
  <c r="K37" i="1"/>
  <c r="K38" i="1"/>
  <c r="K39" i="1"/>
  <c r="K40" i="1"/>
  <c r="G41" i="1"/>
  <c r="E41" i="1"/>
  <c r="G24" i="1"/>
  <c r="E24" i="1"/>
  <c r="L6" i="1" l="1"/>
  <c r="I68" i="2"/>
  <c r="I22" i="1" s="1"/>
  <c r="K22" i="1" s="1"/>
  <c r="I31" i="1"/>
  <c r="I52" i="2"/>
  <c r="I19" i="1" s="1"/>
  <c r="K19" i="1" s="1"/>
  <c r="L7" i="1"/>
  <c r="I20" i="2"/>
  <c r="I13" i="1" s="1"/>
  <c r="K13" i="1" s="1"/>
  <c r="I41" i="2"/>
  <c r="I17" i="1" s="1"/>
  <c r="K17" i="1" s="1"/>
  <c r="I74" i="2"/>
  <c r="I63" i="2"/>
  <c r="I21" i="1" s="1"/>
  <c r="K21" i="1" s="1"/>
  <c r="I46" i="2"/>
  <c r="I18" i="1" s="1"/>
  <c r="K18" i="1" s="1"/>
  <c r="L34" i="4"/>
  <c r="K31" i="1" l="1"/>
  <c r="I41" i="1"/>
  <c r="I23" i="1"/>
  <c r="K29" i="1"/>
  <c r="K41" i="1" l="1"/>
  <c r="K42" i="1" s="1"/>
  <c r="K23" i="1"/>
  <c r="J20" i="4"/>
  <c r="G20" i="4"/>
  <c r="E20" i="4"/>
  <c r="J12" i="4"/>
  <c r="L33" i="4" s="1"/>
  <c r="L35" i="4" s="1"/>
  <c r="G12" i="4"/>
  <c r="E12" i="4"/>
  <c r="M12" i="4" l="1"/>
  <c r="M21" i="4" s="1"/>
  <c r="L32" i="4" s="1"/>
  <c r="I7" i="3"/>
  <c r="I11" i="2" l="1"/>
  <c r="I14" i="2" s="1"/>
  <c r="I75" i="2" s="1"/>
  <c r="I12" i="1" l="1"/>
  <c r="I7" i="2"/>
  <c r="K12" i="1" l="1"/>
  <c r="K24" i="1" s="1"/>
  <c r="K25" i="1" s="1"/>
  <c r="M54" i="1" s="1"/>
  <c r="I24" i="1"/>
  <c r="K48" i="1"/>
  <c r="I48" i="1"/>
  <c r="M29" i="1"/>
  <c r="C30" i="1" s="1"/>
  <c r="M30" i="1" s="1"/>
  <c r="C31" i="1" s="1"/>
  <c r="M31" i="1" s="1"/>
  <c r="C32" i="1" s="1"/>
  <c r="M32" i="1" s="1"/>
  <c r="C33" i="1" s="1"/>
  <c r="M33" i="1" s="1"/>
  <c r="C34" i="1" s="1"/>
  <c r="M34" i="1" s="1"/>
  <c r="C35" i="1" s="1"/>
  <c r="M35" i="1" s="1"/>
  <c r="C36" i="1" s="1"/>
  <c r="M36" i="1" s="1"/>
  <c r="C37" i="1" s="1"/>
  <c r="M37" i="1" s="1"/>
  <c r="C38" i="1" s="1"/>
  <c r="M38" i="1" s="1"/>
  <c r="C39" i="1" s="1"/>
  <c r="M39" i="1" s="1"/>
  <c r="C40" i="1" s="1"/>
  <c r="M40" i="1" s="1"/>
  <c r="M41" i="1" s="1"/>
  <c r="M48" i="1" l="1"/>
  <c r="M12" i="1"/>
  <c r="C13" i="1" s="1"/>
  <c r="M13" i="1" s="1"/>
  <c r="C14" i="1" s="1"/>
  <c r="M14" i="1" s="1"/>
  <c r="C15" i="1" s="1"/>
  <c r="M15" i="1" s="1"/>
  <c r="C16" i="1" s="1"/>
  <c r="M16" i="1" s="1"/>
  <c r="C17" i="1" s="1"/>
  <c r="M17" i="1" s="1"/>
  <c r="C18" i="1" s="1"/>
  <c r="M18" i="1" s="1"/>
  <c r="C19" i="1" s="1"/>
  <c r="M19" i="1" s="1"/>
  <c r="C20" i="1" s="1"/>
  <c r="M20" i="1" s="1"/>
  <c r="C21" i="1" s="1"/>
  <c r="M21" i="1" s="1"/>
  <c r="C22" i="1" s="1"/>
  <c r="M22" i="1" s="1"/>
  <c r="C23" i="1" s="1"/>
  <c r="M23" i="1" s="1"/>
  <c r="M24" i="1" s="1"/>
  <c r="M53" i="1" l="1"/>
</calcChain>
</file>

<file path=xl/sharedStrings.xml><?xml version="1.0" encoding="utf-8"?>
<sst xmlns="http://schemas.openxmlformats.org/spreadsheetml/2006/main" count="342" uniqueCount="142">
  <si>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</si>
  <si>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</si>
  <si>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</si>
  <si>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</si>
  <si>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</si>
  <si>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</si>
  <si>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</si>
  <si>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</si>
  <si>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</si>
  <si>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</si>
  <si>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</si>
  <si>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</si>
  <si>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</si>
  <si>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</si>
  <si>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</si>
  <si>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</si>
  <si>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</si>
  <si>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</si>
  <si>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</si>
  <si>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</si>
  <si>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</si>
  <si>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</si>
  <si>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</si>
  <si>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</si>
  <si>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</si>
  <si>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</si>
  <si>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</si>
  <si>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</si>
  <si>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</si>
  <si>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</si>
  <si>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</si>
  <si>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</si>
  <si>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</si>
  <si>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</si>
  <si>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</si>
  <si>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</si>
  <si>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</si>
  <si>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</si>
  <si>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</si>
  <si>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</si>
  <si>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</si>
  <si>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</si>
  <si>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</si>
  <si>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</si>
  <si>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</si>
  <si>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</si>
  <si>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</si>
  <si>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</si>
  <si>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</si>
  <si>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</si>
  <si>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</si>
  <si>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</si>
  <si>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</si>
  <si>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</si>
  <si>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</si>
  <si>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</si>
  <si>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Содержание общего имущества МКД -4,21 руб.</t>
  </si>
  <si>
    <t>Ремонт общего имущества МКД - 4,54 руб.</t>
  </si>
  <si>
    <t>Управление многоквартирным домом - 1,95 руб.</t>
  </si>
  <si>
    <t xml:space="preserve">Вознаграждение председателю МКД -2,00 руб. </t>
  </si>
  <si>
    <t>Приказ ГЖИ № 2243-Л  от 30.11.21г.</t>
  </si>
  <si>
    <t xml:space="preserve">Содержание газовых сетей </t>
  </si>
  <si>
    <t>Управляющая компания ООО "УК "ЮгДомКомфорт" с  01.12.2021 г.</t>
  </si>
  <si>
    <t>Приказ ГЖИ № 2243-Л от 30.11.21г.</t>
  </si>
  <si>
    <t>Лицевой счет МКД по адресу: г. Таганрог, ул.  Петровская ,д.70</t>
  </si>
  <si>
    <t>S жилых помещений - 515,50 м²</t>
  </si>
  <si>
    <t>Протокол №1 от 08 сентября 2021г.</t>
  </si>
  <si>
    <t>Тариф -13,00 руб.</t>
  </si>
  <si>
    <t>Содержание газовых сетей - 0,30 руб.</t>
  </si>
  <si>
    <t>на доме № 70 по ул. Петровская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</si>
  <si>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</si>
  <si>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</si>
  <si>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</si>
  <si>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</si>
  <si>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</si>
  <si>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</si>
  <si>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</si>
  <si>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</si>
  <si>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</si>
  <si>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</si>
  <si>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</si>
  <si>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 xml:space="preserve">Остаток по статье "Содержание общего имущества МКД" на конец периода </t>
  </si>
  <si>
    <t xml:space="preserve">Остаток по статье "Ремонт общего имущества МКД" на конец периода </t>
  </si>
  <si>
    <t>усл.</t>
  </si>
  <si>
    <t>Проверка вентканалов и дымоходов</t>
  </si>
  <si>
    <t>31.05.2022г.</t>
  </si>
  <si>
    <t>Гидравлические испытания системы ЦО</t>
  </si>
  <si>
    <t>дома по адресу: Ростовская область, г. Таганрог, ул.Петровская, д. 70</t>
  </si>
  <si>
    <t>ТО ВДГО</t>
  </si>
  <si>
    <t>Должники на 01.01.2023г.</t>
  </si>
  <si>
    <t>Баланс дома на 01.01.2023г.</t>
  </si>
  <si>
    <t>Начисленно средств за 2023г.</t>
  </si>
  <si>
    <t>Оплачено средств за 2023г.</t>
  </si>
  <si>
    <t>Информация за 2023г.</t>
  </si>
  <si>
    <t>Задолженность на 31.12.2023г.</t>
  </si>
  <si>
    <t>Уборка придомовой территории</t>
  </si>
  <si>
    <t>Информационное обслуживание, раскрытие информаации на сайте ГИС ЖКХ</t>
  </si>
  <si>
    <t>за период с 01.01.2023г. по 31.12.2023г.</t>
  </si>
  <si>
    <t>ЯНВАРЬ 2023г.</t>
  </si>
  <si>
    <t>ИТОГО январь 2023г.</t>
  </si>
  <si>
    <t>31.01.2023г.</t>
  </si>
  <si>
    <t>ФЕВРАЛЬ 2023г.</t>
  </si>
  <si>
    <t>28.02.2023г.</t>
  </si>
  <si>
    <t>ИТОГО февраль 2023г.</t>
  </si>
  <si>
    <t>МАРТ 2023г.</t>
  </si>
  <si>
    <t>31.03.2023г.</t>
  </si>
  <si>
    <t>ИТОГО март 2023г.</t>
  </si>
  <si>
    <t>АПРЕЛЬ 2023г.</t>
  </si>
  <si>
    <t>30.04.2023г.</t>
  </si>
  <si>
    <t>ИТОГО апрель 2023г.</t>
  </si>
  <si>
    <t>МАЙ 2023г.</t>
  </si>
  <si>
    <t>31.05.2023г.</t>
  </si>
  <si>
    <t xml:space="preserve">Ремонт освещения, восставновление освещения кв.6 наружные сети </t>
  </si>
  <si>
    <t>ИТОГО майт 2023г.</t>
  </si>
  <si>
    <t>ИТОГО май 2023г.</t>
  </si>
  <si>
    <t>ИЮНЬ 2023г.</t>
  </si>
  <si>
    <t>30.06.2023г.</t>
  </si>
  <si>
    <t>ИТОГО июнь 2023г.</t>
  </si>
  <si>
    <t>ИЮЛЬ 2023г.</t>
  </si>
  <si>
    <t>31.07.2023г.</t>
  </si>
  <si>
    <t>ИТОГО июль 2023г.</t>
  </si>
  <si>
    <t>АВГУСТ 2023г.</t>
  </si>
  <si>
    <t>31.08.2023г.</t>
  </si>
  <si>
    <t>ИТОГО август 2023г.</t>
  </si>
  <si>
    <t>СЕНТЯБРЬ 2023г.</t>
  </si>
  <si>
    <t>30.09.2023г.</t>
  </si>
  <si>
    <t>ИТОГО сентябрь 2023г.</t>
  </si>
  <si>
    <t>ОКТЯБРЬ 2023г.</t>
  </si>
  <si>
    <t>Помывка, шайбировка</t>
  </si>
  <si>
    <t>31.10.2023г.</t>
  </si>
  <si>
    <t>ИТОГО октябрь 2023г.</t>
  </si>
  <si>
    <t>НОЯБРЬ 2023г.</t>
  </si>
  <si>
    <t>30.11.2023г.</t>
  </si>
  <si>
    <t>ИТОГО ноябрь 2023г.</t>
  </si>
  <si>
    <t>ДЕКАБРЬ 2023г.</t>
  </si>
  <si>
    <t>31.12.2023г.</t>
  </si>
  <si>
    <t>ИТОГО декабрь 2023г.</t>
  </si>
  <si>
    <t xml:space="preserve">ИТОГО за 2023г. </t>
  </si>
  <si>
    <t>ОТЧЕТ ООО "Управляющая компания "ЮгДомКомфорт" за 2023г. перед собственниками</t>
  </si>
  <si>
    <t>с 01.01.2023г. по 31.12.2023г.</t>
  </si>
  <si>
    <t>Ремонт ОИ</t>
  </si>
  <si>
    <t>Содержание 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</si>
</sst>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3" xfId="0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center" vertical="center"/>
    </xf>
    <xf numFmtId="2" fontId="3" fillId="2" borderId="3" xfId="0" applyNumberFormat="1" applyFont="1" applyFill="1" applyBorder="1"/>
    <xf numFmtId="4" fontId="4" fillId="5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2" fontId="0" fillId="0" borderId="0" xfId="0" applyNumberFormat="1"/>
    <xf numFmtId="4" fontId="8" fillId="0" borderId="3" xfId="0" applyNumberFormat="1" applyFont="1" applyBorder="1"/>
    <xf numFmtId="1" fontId="22" fillId="0" borderId="4" xfId="0" applyNumberFormat="1" applyFont="1" applyBorder="1" applyAlignment="1">
      <alignment horizontal="left" vertical="top" wrapText="1"/>
    </xf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2" fontId="3" fillId="0" borderId="4" xfId="0" applyNumberFormat="1" applyFont="1" applyBorder="1"/>
    <xf numFmtId="0" fontId="3" fillId="0" borderId="4" xfId="0" applyFont="1" applyBorder="1"/>
    <xf numFmtId="4" fontId="3" fillId="0" borderId="1" xfId="0" applyNumberFormat="1" applyFont="1" applyBorder="1"/>
    <xf numFmtId="0" fontId="3" fillId="0" borderId="3" xfId="0" applyFont="1" applyBorder="1"/>
    <xf numFmtId="2" fontId="3" fillId="4" borderId="4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2" xfId="0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8" fillId="0" borderId="4" xfId="0" applyFont="1" applyBorder="1"/>
    <xf numFmtId="0" fontId="4" fillId="4" borderId="1" xfId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2" xfId="0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4" fontId="3" fillId="0" borderId="4" xfId="0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0" borderId="4" xfId="0" applyNumberFormat="1" applyFont="1" applyBorder="1"/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8" fillId="0" borderId="1" xfId="0" applyNumberFormat="1" applyFont="1" applyBorder="1"/>
    <xf numFmtId="2" fontId="8" fillId="0" borderId="3" xfId="0" applyNumberFormat="1" applyFont="1" applyBorder="1"/>
    <xf numFmtId="2" fontId="8" fillId="0" borderId="2" xfId="0" applyNumberFormat="1" applyFont="1" applyBorder="1"/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8" fillId="0" borderId="0" xfId="0" applyFo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4" xfId="0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58"/>
  <sheetViews>
    <sheetView tabSelected="1" showRuler="0" zoomScaleNormal="100" workbookViewId="0">
      <selection activeCell="N1" sqref="N1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22.44140625" customWidth="1"/>
  </cols>
  <sheetData>
    <row r="1" spans="1:13" x14ac:dyDescent="0.3">
      <c r="A1" s="84" t="s">
        <v>64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</row>
    <row r="2" spans="1:13" x14ac:dyDescent="0.3">
      <c r="A2" s="77" t="s">
        <v>65</v>
      </c>
      <c r="B2" s="83"/>
      <c r="C2" s="83"/>
      <c r="D2" s="57"/>
      <c r="E2" s="77" t="s">
        <v>66</v>
      </c>
      <c r="F2" s="83"/>
      <c r="G2" s="83"/>
      <c r="H2" s="83"/>
      <c r="I2" s="57"/>
      <c r="J2" s="77" t="s">
        <v>60</v>
      </c>
      <c r="K2" s="83"/>
      <c r="L2" s="83"/>
      <c r="M2" s="57"/>
    </row>
    <row r="3" spans="1:13" x14ac:dyDescent="0.3">
      <c r="A3" s="77" t="s">
        <v>67</v>
      </c>
      <c r="B3" s="57"/>
      <c r="C3" s="77" t="s">
        <v>56</v>
      </c>
      <c r="D3" s="83"/>
      <c r="E3" s="83"/>
      <c r="F3" s="83"/>
      <c r="G3" s="83"/>
      <c r="H3" s="57"/>
      <c r="I3" s="77" t="s">
        <v>57</v>
      </c>
      <c r="J3" s="83"/>
      <c r="K3" s="83"/>
      <c r="L3" s="83"/>
      <c r="M3" s="57"/>
    </row>
    <row r="4" spans="1:13" x14ac:dyDescent="0.3">
      <c r="A4" s="77" t="s">
        <v>58</v>
      </c>
      <c r="B4" s="83"/>
      <c r="C4" s="83"/>
      <c r="D4" s="83"/>
      <c r="E4" s="83"/>
      <c r="F4" s="83"/>
      <c r="G4" s="57"/>
      <c r="H4" s="77" t="s">
        <v>59</v>
      </c>
      <c r="I4" s="83"/>
      <c r="J4" s="83"/>
      <c r="K4" s="83"/>
      <c r="L4" s="83"/>
      <c r="M4" s="57"/>
    </row>
    <row r="5" spans="1:13" x14ac:dyDescent="0.3">
      <c r="A5" s="77" t="s">
        <v>68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57"/>
    </row>
    <row r="6" spans="1:13" x14ac:dyDescent="0.3">
      <c r="A6" s="77" t="s">
        <v>89</v>
      </c>
      <c r="B6" s="83"/>
      <c r="C6" s="83"/>
      <c r="D6" s="57"/>
      <c r="E6" s="47">
        <v>20559.41</v>
      </c>
      <c r="F6" s="48"/>
      <c r="G6" s="77" t="s">
        <v>91</v>
      </c>
      <c r="H6" s="83"/>
      <c r="I6" s="83"/>
      <c r="J6" s="83"/>
      <c r="K6" s="57"/>
      <c r="L6" s="47">
        <f>E24+E41</f>
        <v>54127.799999999988</v>
      </c>
      <c r="M6" s="48"/>
    </row>
    <row r="7" spans="1:13" x14ac:dyDescent="0.3">
      <c r="A7" s="77" t="s">
        <v>90</v>
      </c>
      <c r="B7" s="83"/>
      <c r="C7" s="83"/>
      <c r="D7" s="57"/>
      <c r="E7" s="47">
        <v>-30352.75</v>
      </c>
      <c r="F7" s="48"/>
      <c r="G7" s="77" t="s">
        <v>92</v>
      </c>
      <c r="H7" s="83"/>
      <c r="I7" s="83"/>
      <c r="J7" s="83"/>
      <c r="K7" s="57"/>
      <c r="L7" s="47">
        <f>G24+G41</f>
        <v>59499.94</v>
      </c>
      <c r="M7" s="57"/>
    </row>
    <row r="8" spans="1:13" x14ac:dyDescent="0.3">
      <c r="A8" s="80" t="s">
        <v>93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2"/>
    </row>
    <row r="9" spans="1:13" x14ac:dyDescent="0.3">
      <c r="A9" s="84" t="s">
        <v>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6"/>
    </row>
    <row r="10" spans="1:13" ht="14.25" customHeight="1" x14ac:dyDescent="0.3">
      <c r="A10" s="77" t="s">
        <v>54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47">
        <v>-35107.35</v>
      </c>
      <c r="M10" s="48"/>
    </row>
    <row r="11" spans="1:13" ht="54.75" customHeight="1" x14ac:dyDescent="0.3">
      <c r="A11" s="87" t="s">
        <v>1</v>
      </c>
      <c r="B11" s="87"/>
      <c r="C11" s="76" t="s">
        <v>6</v>
      </c>
      <c r="D11" s="87"/>
      <c r="E11" s="76" t="s">
        <v>2</v>
      </c>
      <c r="F11" s="87"/>
      <c r="G11" s="76" t="s">
        <v>3</v>
      </c>
      <c r="H11" s="76"/>
      <c r="I11" s="88" t="s">
        <v>4</v>
      </c>
      <c r="J11" s="88"/>
      <c r="K11" s="89" t="s">
        <v>5</v>
      </c>
      <c r="L11" s="90"/>
      <c r="M11" s="2" t="s">
        <v>8</v>
      </c>
    </row>
    <row r="12" spans="1:13" x14ac:dyDescent="0.3">
      <c r="A12" s="55" t="s">
        <v>70</v>
      </c>
      <c r="B12" s="55"/>
      <c r="C12" s="54">
        <v>5640.21</v>
      </c>
      <c r="D12" s="55"/>
      <c r="E12" s="54">
        <v>2170.2800000000002</v>
      </c>
      <c r="F12" s="54"/>
      <c r="G12" s="54">
        <v>1459.62</v>
      </c>
      <c r="H12" s="54"/>
      <c r="I12" s="109">
        <f>'СОДЕРЖАНИЕ ЖИЛЬЯ'!I14</f>
        <v>1654.6272800000002</v>
      </c>
      <c r="J12" s="55"/>
      <c r="K12" s="54">
        <f>G12-I12</f>
        <v>-195.00728000000026</v>
      </c>
      <c r="L12" s="55"/>
      <c r="M12" s="3">
        <f>C12+E12-G12</f>
        <v>6350.87</v>
      </c>
    </row>
    <row r="13" spans="1:13" x14ac:dyDescent="0.3">
      <c r="A13" s="55" t="s">
        <v>71</v>
      </c>
      <c r="B13" s="55"/>
      <c r="C13" s="47">
        <f>M12</f>
        <v>6350.87</v>
      </c>
      <c r="D13" s="48"/>
      <c r="E13" s="47">
        <v>2170.2800000000002</v>
      </c>
      <c r="F13" s="48"/>
      <c r="G13" s="47">
        <v>1215.44</v>
      </c>
      <c r="H13" s="48"/>
      <c r="I13" s="56">
        <f>'СОДЕРЖАНИЕ ЖИЛЬЯ'!I20</f>
        <v>4880.3783199999998</v>
      </c>
      <c r="J13" s="57"/>
      <c r="K13" s="54">
        <f t="shared" ref="K13:K23" si="0">G13-I13</f>
        <v>-3664.9383199999997</v>
      </c>
      <c r="L13" s="55"/>
      <c r="M13" s="3">
        <f t="shared" ref="M13:M23" si="1">C13+E13-G13</f>
        <v>7305.7099999999991</v>
      </c>
    </row>
    <row r="14" spans="1:13" x14ac:dyDescent="0.3">
      <c r="A14" s="55" t="s">
        <v>72</v>
      </c>
      <c r="B14" s="55"/>
      <c r="C14" s="47">
        <f t="shared" ref="C14:C23" si="2">M13</f>
        <v>7305.7099999999991</v>
      </c>
      <c r="D14" s="48"/>
      <c r="E14" s="47">
        <v>2170.2800000000002</v>
      </c>
      <c r="F14" s="48"/>
      <c r="G14" s="47">
        <v>1459.62</v>
      </c>
      <c r="H14" s="48"/>
      <c r="I14" s="56">
        <f>'СОДЕРЖАНИЕ ЖИЛЬЯ'!I25</f>
        <v>1654.7197600000002</v>
      </c>
      <c r="J14" s="57"/>
      <c r="K14" s="54">
        <f t="shared" si="0"/>
        <v>-195.09976000000029</v>
      </c>
      <c r="L14" s="55"/>
      <c r="M14" s="3">
        <f t="shared" si="1"/>
        <v>8016.37</v>
      </c>
    </row>
    <row r="15" spans="1:13" x14ac:dyDescent="0.3">
      <c r="A15" s="55" t="s">
        <v>73</v>
      </c>
      <c r="B15" s="55"/>
      <c r="C15" s="47">
        <f t="shared" si="2"/>
        <v>8016.37</v>
      </c>
      <c r="D15" s="48"/>
      <c r="E15" s="47">
        <v>2170.2800000000002</v>
      </c>
      <c r="F15" s="48"/>
      <c r="G15" s="47">
        <v>1215.44</v>
      </c>
      <c r="H15" s="48"/>
      <c r="I15" s="56">
        <f>'СОДЕРЖАНИЕ ЖИЛЬЯ'!I30</f>
        <v>1640.3783200000003</v>
      </c>
      <c r="J15" s="57"/>
      <c r="K15" s="54">
        <f t="shared" si="0"/>
        <v>-424.9383200000002</v>
      </c>
      <c r="L15" s="55"/>
      <c r="M15" s="3">
        <f t="shared" si="1"/>
        <v>8971.2099999999991</v>
      </c>
    </row>
    <row r="16" spans="1:13" x14ac:dyDescent="0.3">
      <c r="A16" s="55" t="s">
        <v>74</v>
      </c>
      <c r="B16" s="55"/>
      <c r="C16" s="47">
        <f t="shared" si="2"/>
        <v>8971.2099999999991</v>
      </c>
      <c r="D16" s="48"/>
      <c r="E16" s="47">
        <v>2170.2800000000002</v>
      </c>
      <c r="F16" s="48"/>
      <c r="G16" s="47">
        <v>2984.49</v>
      </c>
      <c r="H16" s="48"/>
      <c r="I16" s="56">
        <f>'СОДЕРЖАНИЕ ЖИЛЬЯ'!I35</f>
        <v>1743.8136800000002</v>
      </c>
      <c r="J16" s="57"/>
      <c r="K16" s="54">
        <f t="shared" si="0"/>
        <v>1240.6763199999996</v>
      </c>
      <c r="L16" s="55"/>
      <c r="M16" s="3">
        <f t="shared" si="1"/>
        <v>8157</v>
      </c>
    </row>
    <row r="17" spans="1:13" x14ac:dyDescent="0.3">
      <c r="A17" s="55" t="s">
        <v>75</v>
      </c>
      <c r="B17" s="55"/>
      <c r="C17" s="47">
        <f t="shared" si="2"/>
        <v>8157</v>
      </c>
      <c r="D17" s="48"/>
      <c r="E17" s="47">
        <v>2170.2800000000002</v>
      </c>
      <c r="F17" s="48"/>
      <c r="G17" s="47">
        <v>1703.8</v>
      </c>
      <c r="H17" s="48"/>
      <c r="I17" s="56">
        <f>'СОДЕРЖАНИЕ ЖИЛЬЯ'!I41</f>
        <v>12795.0612</v>
      </c>
      <c r="J17" s="57"/>
      <c r="K17" s="54">
        <f t="shared" si="0"/>
        <v>-11091.261200000001</v>
      </c>
      <c r="L17" s="55"/>
      <c r="M17" s="3">
        <f t="shared" si="1"/>
        <v>8623.4800000000014</v>
      </c>
    </row>
    <row r="18" spans="1:13" x14ac:dyDescent="0.3">
      <c r="A18" s="55" t="s">
        <v>76</v>
      </c>
      <c r="B18" s="55"/>
      <c r="C18" s="47">
        <f t="shared" si="2"/>
        <v>8623.4800000000014</v>
      </c>
      <c r="D18" s="48"/>
      <c r="E18" s="47">
        <v>2170.2800000000002</v>
      </c>
      <c r="F18" s="48"/>
      <c r="G18" s="47">
        <v>1215.44</v>
      </c>
      <c r="H18" s="48"/>
      <c r="I18" s="56">
        <f>'СОДЕРЖАНИЕ ЖИЛЬЯ'!I46</f>
        <v>1640.3783200000003</v>
      </c>
      <c r="J18" s="57"/>
      <c r="K18" s="54">
        <f t="shared" si="0"/>
        <v>-424.9383200000002</v>
      </c>
      <c r="L18" s="55"/>
      <c r="M18" s="3">
        <f t="shared" si="1"/>
        <v>9578.3200000000015</v>
      </c>
    </row>
    <row r="19" spans="1:13" x14ac:dyDescent="0.3">
      <c r="A19" s="55" t="s">
        <v>77</v>
      </c>
      <c r="B19" s="55"/>
      <c r="C19" s="47">
        <f t="shared" si="2"/>
        <v>9578.3200000000015</v>
      </c>
      <c r="D19" s="48"/>
      <c r="E19" s="47">
        <v>2170.2800000000002</v>
      </c>
      <c r="F19" s="48"/>
      <c r="G19" s="47">
        <v>1215.44</v>
      </c>
      <c r="H19" s="48"/>
      <c r="I19" s="56">
        <f>'СОДЕРЖАНИЕ ЖИЛЬЯ'!I52</f>
        <v>3630.3783200000003</v>
      </c>
      <c r="J19" s="57"/>
      <c r="K19" s="54">
        <f t="shared" si="0"/>
        <v>-2414.9383200000002</v>
      </c>
      <c r="L19" s="55"/>
      <c r="M19" s="3">
        <f t="shared" si="1"/>
        <v>10533.160000000002</v>
      </c>
    </row>
    <row r="20" spans="1:13" x14ac:dyDescent="0.3">
      <c r="A20" s="55" t="s">
        <v>78</v>
      </c>
      <c r="B20" s="55"/>
      <c r="C20" s="47">
        <f t="shared" si="2"/>
        <v>10533.160000000002</v>
      </c>
      <c r="D20" s="48"/>
      <c r="E20" s="47">
        <v>2170.2800000000002</v>
      </c>
      <c r="F20" s="48"/>
      <c r="G20" s="47">
        <v>10624.94</v>
      </c>
      <c r="H20" s="48"/>
      <c r="I20" s="56">
        <f>'СОДЕРЖАНИЕ ЖИЛЬЯ'!I57</f>
        <v>2191.2680800000003</v>
      </c>
      <c r="J20" s="57"/>
      <c r="K20" s="54">
        <f t="shared" si="0"/>
        <v>8433.6719200000007</v>
      </c>
      <c r="L20" s="55"/>
      <c r="M20" s="3">
        <f t="shared" si="1"/>
        <v>2078.5000000000018</v>
      </c>
    </row>
    <row r="21" spans="1:13" x14ac:dyDescent="0.3">
      <c r="A21" s="55" t="s">
        <v>79</v>
      </c>
      <c r="B21" s="55"/>
      <c r="C21" s="47">
        <f t="shared" si="2"/>
        <v>2078.5000000000018</v>
      </c>
      <c r="D21" s="48"/>
      <c r="E21" s="47">
        <v>2170.2800000000002</v>
      </c>
      <c r="F21" s="48"/>
      <c r="G21" s="47">
        <v>1956.76</v>
      </c>
      <c r="H21" s="48"/>
      <c r="I21" s="56">
        <f>'СОДЕРЖАНИЕ ЖИЛЬЯ'!I63</f>
        <v>3163.9183200000002</v>
      </c>
      <c r="J21" s="57"/>
      <c r="K21" s="54">
        <f t="shared" si="0"/>
        <v>-1207.1583200000002</v>
      </c>
      <c r="L21" s="55"/>
      <c r="M21" s="3">
        <f t="shared" si="1"/>
        <v>2292.0200000000023</v>
      </c>
    </row>
    <row r="22" spans="1:13" x14ac:dyDescent="0.3">
      <c r="A22" s="55" t="s">
        <v>80</v>
      </c>
      <c r="B22" s="55"/>
      <c r="C22" s="47">
        <f t="shared" si="2"/>
        <v>2292.0200000000023</v>
      </c>
      <c r="D22" s="48"/>
      <c r="E22" s="47">
        <v>2170.2800000000002</v>
      </c>
      <c r="F22" s="48"/>
      <c r="G22" s="47">
        <v>2078.15</v>
      </c>
      <c r="H22" s="48"/>
      <c r="I22" s="56">
        <f>'СОДЕРЖАНИЕ ЖИЛЬЯ'!I68</f>
        <v>1694.3925200000003</v>
      </c>
      <c r="J22" s="57"/>
      <c r="K22" s="54">
        <f t="shared" si="0"/>
        <v>383.75747999999976</v>
      </c>
      <c r="L22" s="55"/>
      <c r="M22" s="3">
        <f t="shared" si="1"/>
        <v>2384.1500000000028</v>
      </c>
    </row>
    <row r="23" spans="1:13" x14ac:dyDescent="0.3">
      <c r="A23" s="55" t="s">
        <v>7</v>
      </c>
      <c r="B23" s="55"/>
      <c r="C23" s="47">
        <f t="shared" si="2"/>
        <v>2384.1500000000028</v>
      </c>
      <c r="D23" s="48"/>
      <c r="E23" s="47">
        <v>2170.2800000000002</v>
      </c>
      <c r="F23" s="48"/>
      <c r="G23" s="47">
        <v>1499.02</v>
      </c>
      <c r="H23" s="48"/>
      <c r="I23" s="56">
        <f>'СОДЕРЖАНИЕ ЖИЛЬЯ'!I74</f>
        <v>5859.4980100000002</v>
      </c>
      <c r="J23" s="57"/>
      <c r="K23" s="54">
        <f t="shared" si="0"/>
        <v>-4360.4780100000007</v>
      </c>
      <c r="L23" s="55"/>
      <c r="M23" s="3">
        <f t="shared" si="1"/>
        <v>3055.410000000003</v>
      </c>
    </row>
    <row r="24" spans="1:13" x14ac:dyDescent="0.3">
      <c r="A24" s="73" t="s">
        <v>9</v>
      </c>
      <c r="B24" s="73"/>
      <c r="C24" s="74"/>
      <c r="D24" s="75"/>
      <c r="E24" s="71">
        <f>SUM(E12:E23)</f>
        <v>26043.359999999997</v>
      </c>
      <c r="F24" s="73"/>
      <c r="G24" s="71">
        <f>SUM(G12:G23)</f>
        <v>28628.160000000003</v>
      </c>
      <c r="H24" s="73"/>
      <c r="I24" s="71">
        <f>SUM(I12:I23)</f>
        <v>42548.812130000006</v>
      </c>
      <c r="J24" s="71"/>
      <c r="K24" s="71">
        <f>SUM(K12:K23)</f>
        <v>-13920.652130000002</v>
      </c>
      <c r="L24" s="73"/>
      <c r="M24" s="4">
        <f>M23</f>
        <v>3055.410000000003</v>
      </c>
    </row>
    <row r="25" spans="1:13" x14ac:dyDescent="0.3">
      <c r="A25" s="91" t="s">
        <v>81</v>
      </c>
      <c r="B25" s="91"/>
      <c r="C25" s="91"/>
      <c r="D25" s="91"/>
      <c r="E25" s="91"/>
      <c r="F25" s="91"/>
      <c r="G25" s="91"/>
      <c r="H25" s="91"/>
      <c r="I25" s="91"/>
      <c r="J25" s="91"/>
      <c r="K25" s="58">
        <f>L10+K24</f>
        <v>-49028.002130000001</v>
      </c>
      <c r="L25" s="58"/>
      <c r="M25" s="41"/>
    </row>
    <row r="26" spans="1:13" x14ac:dyDescent="0.3">
      <c r="A26" s="84" t="s">
        <v>10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6"/>
    </row>
    <row r="27" spans="1:13" x14ac:dyDescent="0.3">
      <c r="A27" s="77" t="s">
        <v>55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47">
        <v>4754.6000000000004</v>
      </c>
      <c r="M27" s="48"/>
    </row>
    <row r="28" spans="1:13" ht="53.25" customHeight="1" x14ac:dyDescent="0.3">
      <c r="A28" s="87" t="s">
        <v>1</v>
      </c>
      <c r="B28" s="87"/>
      <c r="C28" s="76" t="s">
        <v>6</v>
      </c>
      <c r="D28" s="87"/>
      <c r="E28" s="76" t="s">
        <v>2</v>
      </c>
      <c r="F28" s="87"/>
      <c r="G28" s="76" t="s">
        <v>3</v>
      </c>
      <c r="H28" s="76"/>
      <c r="I28" s="88" t="s">
        <v>4</v>
      </c>
      <c r="J28" s="88"/>
      <c r="K28" s="89" t="s">
        <v>5</v>
      </c>
      <c r="L28" s="90"/>
      <c r="M28" s="2" t="s">
        <v>8</v>
      </c>
    </row>
    <row r="29" spans="1:13" x14ac:dyDescent="0.3">
      <c r="A29" s="55" t="s">
        <v>70</v>
      </c>
      <c r="B29" s="55"/>
      <c r="C29" s="54">
        <v>6082.21</v>
      </c>
      <c r="D29" s="55"/>
      <c r="E29" s="54">
        <v>2340.37</v>
      </c>
      <c r="F29" s="54"/>
      <c r="G29" s="54">
        <v>1574.02</v>
      </c>
      <c r="H29" s="54"/>
      <c r="I29" s="54">
        <v>0</v>
      </c>
      <c r="J29" s="54"/>
      <c r="K29" s="54">
        <f>G29-I29</f>
        <v>1574.02</v>
      </c>
      <c r="L29" s="55"/>
      <c r="M29" s="3">
        <f>C29+E29-G29</f>
        <v>6848.5599999999995</v>
      </c>
    </row>
    <row r="30" spans="1:13" x14ac:dyDescent="0.3">
      <c r="A30" s="55" t="s">
        <v>71</v>
      </c>
      <c r="B30" s="55"/>
      <c r="C30" s="47">
        <f>M29</f>
        <v>6848.5599999999995</v>
      </c>
      <c r="D30" s="48"/>
      <c r="E30" s="47">
        <v>2340.37</v>
      </c>
      <c r="F30" s="48"/>
      <c r="G30" s="47">
        <v>1310.7</v>
      </c>
      <c r="H30" s="48"/>
      <c r="I30" s="47">
        <v>0</v>
      </c>
      <c r="J30" s="48"/>
      <c r="K30" s="54">
        <f t="shared" ref="K30:K40" si="3">G30-I30</f>
        <v>1310.7</v>
      </c>
      <c r="L30" s="55"/>
      <c r="M30" s="3">
        <f>C30+E30-G30</f>
        <v>7878.2300000000005</v>
      </c>
    </row>
    <row r="31" spans="1:13" x14ac:dyDescent="0.3">
      <c r="A31" s="55" t="s">
        <v>72</v>
      </c>
      <c r="B31" s="55"/>
      <c r="C31" s="47">
        <f t="shared" ref="C31:C40" si="4">M30</f>
        <v>7878.2300000000005</v>
      </c>
      <c r="D31" s="48"/>
      <c r="E31" s="47">
        <v>2340.37</v>
      </c>
      <c r="F31" s="48"/>
      <c r="G31" s="47">
        <v>1574.02</v>
      </c>
      <c r="H31" s="48"/>
      <c r="I31" s="47">
        <f>'РЕМОНТ ЖИЛЬЯ'!I12</f>
        <v>2500</v>
      </c>
      <c r="J31" s="48"/>
      <c r="K31" s="54">
        <f t="shared" si="3"/>
        <v>-925.98</v>
      </c>
      <c r="L31" s="55"/>
      <c r="M31" s="3">
        <f t="shared" ref="M31:M40" si="5">C31+E31-G31</f>
        <v>8644.58</v>
      </c>
    </row>
    <row r="32" spans="1:13" x14ac:dyDescent="0.3">
      <c r="A32" s="55" t="s">
        <v>73</v>
      </c>
      <c r="B32" s="55"/>
      <c r="C32" s="47">
        <f t="shared" si="4"/>
        <v>8644.58</v>
      </c>
      <c r="D32" s="48"/>
      <c r="E32" s="47">
        <v>2340.37</v>
      </c>
      <c r="F32" s="48"/>
      <c r="G32" s="47">
        <v>1310.7</v>
      </c>
      <c r="H32" s="48"/>
      <c r="I32" s="47">
        <v>0</v>
      </c>
      <c r="J32" s="48"/>
      <c r="K32" s="54">
        <f t="shared" si="3"/>
        <v>1310.7</v>
      </c>
      <c r="L32" s="55"/>
      <c r="M32" s="3">
        <f t="shared" si="5"/>
        <v>9674.25</v>
      </c>
    </row>
    <row r="33" spans="1:17" x14ac:dyDescent="0.3">
      <c r="A33" s="55" t="s">
        <v>74</v>
      </c>
      <c r="B33" s="55"/>
      <c r="C33" s="47">
        <f t="shared" si="4"/>
        <v>9674.25</v>
      </c>
      <c r="D33" s="48"/>
      <c r="E33" s="47">
        <v>2340.37</v>
      </c>
      <c r="F33" s="48"/>
      <c r="G33" s="47">
        <v>3218.44</v>
      </c>
      <c r="H33" s="48"/>
      <c r="I33" s="47">
        <v>0</v>
      </c>
      <c r="J33" s="48"/>
      <c r="K33" s="54">
        <f t="shared" si="3"/>
        <v>3218.44</v>
      </c>
      <c r="L33" s="55"/>
      <c r="M33" s="3">
        <f t="shared" si="5"/>
        <v>8796.1799999999985</v>
      </c>
    </row>
    <row r="34" spans="1:17" x14ac:dyDescent="0.3">
      <c r="A34" s="55" t="s">
        <v>75</v>
      </c>
      <c r="B34" s="55"/>
      <c r="C34" s="47">
        <f t="shared" si="4"/>
        <v>8796.1799999999985</v>
      </c>
      <c r="D34" s="48"/>
      <c r="E34" s="47">
        <v>2340.37</v>
      </c>
      <c r="F34" s="48"/>
      <c r="G34" s="47">
        <v>1837.34</v>
      </c>
      <c r="H34" s="48"/>
      <c r="I34" s="47">
        <v>0</v>
      </c>
      <c r="J34" s="48"/>
      <c r="K34" s="54">
        <f t="shared" si="3"/>
        <v>1837.34</v>
      </c>
      <c r="L34" s="55"/>
      <c r="M34" s="3">
        <f t="shared" si="5"/>
        <v>9299.2099999999991</v>
      </c>
    </row>
    <row r="35" spans="1:17" x14ac:dyDescent="0.3">
      <c r="A35" s="55" t="s">
        <v>76</v>
      </c>
      <c r="B35" s="55"/>
      <c r="C35" s="47">
        <f t="shared" si="4"/>
        <v>9299.2099999999991</v>
      </c>
      <c r="D35" s="48"/>
      <c r="E35" s="47">
        <v>2340.37</v>
      </c>
      <c r="F35" s="48"/>
      <c r="G35" s="47">
        <v>1310.7</v>
      </c>
      <c r="H35" s="48"/>
      <c r="I35" s="47">
        <v>0</v>
      </c>
      <c r="J35" s="48"/>
      <c r="K35" s="54">
        <f t="shared" si="3"/>
        <v>1310.7</v>
      </c>
      <c r="L35" s="55"/>
      <c r="M35" s="3">
        <f t="shared" si="5"/>
        <v>10328.879999999997</v>
      </c>
    </row>
    <row r="36" spans="1:17" x14ac:dyDescent="0.3">
      <c r="A36" s="55" t="s">
        <v>77</v>
      </c>
      <c r="B36" s="55"/>
      <c r="C36" s="47">
        <f t="shared" si="4"/>
        <v>10328.879999999997</v>
      </c>
      <c r="D36" s="48"/>
      <c r="E36" s="47">
        <v>2340.37</v>
      </c>
      <c r="F36" s="48"/>
      <c r="G36" s="47">
        <v>1310.7</v>
      </c>
      <c r="H36" s="48"/>
      <c r="I36" s="47">
        <v>0</v>
      </c>
      <c r="J36" s="48"/>
      <c r="K36" s="54">
        <f t="shared" si="3"/>
        <v>1310.7</v>
      </c>
      <c r="L36" s="55"/>
      <c r="M36" s="3">
        <f t="shared" si="5"/>
        <v>11358.549999999996</v>
      </c>
    </row>
    <row r="37" spans="1:17" x14ac:dyDescent="0.3">
      <c r="A37" s="55" t="s">
        <v>78</v>
      </c>
      <c r="B37" s="55"/>
      <c r="C37" s="47">
        <f t="shared" si="4"/>
        <v>11358.549999999996</v>
      </c>
      <c r="D37" s="48"/>
      <c r="E37" s="47">
        <v>2340.37</v>
      </c>
      <c r="F37" s="48"/>
      <c r="G37" s="47">
        <v>11457.52</v>
      </c>
      <c r="H37" s="48"/>
      <c r="I37" s="47">
        <v>0</v>
      </c>
      <c r="J37" s="48"/>
      <c r="K37" s="54">
        <f t="shared" si="3"/>
        <v>11457.52</v>
      </c>
      <c r="L37" s="55"/>
      <c r="M37" s="3">
        <f t="shared" si="5"/>
        <v>2241.3999999999942</v>
      </c>
    </row>
    <row r="38" spans="1:17" x14ac:dyDescent="0.3">
      <c r="A38" s="55" t="s">
        <v>79</v>
      </c>
      <c r="B38" s="55"/>
      <c r="C38" s="47">
        <f t="shared" si="4"/>
        <v>2241.3999999999942</v>
      </c>
      <c r="D38" s="48"/>
      <c r="E38" s="47">
        <v>2340.37</v>
      </c>
      <c r="F38" s="48"/>
      <c r="G38" s="47">
        <v>2110.12</v>
      </c>
      <c r="H38" s="48"/>
      <c r="I38" s="47">
        <v>0</v>
      </c>
      <c r="J38" s="48"/>
      <c r="K38" s="54">
        <f t="shared" si="3"/>
        <v>2110.12</v>
      </c>
      <c r="L38" s="55"/>
      <c r="M38" s="3">
        <f t="shared" si="5"/>
        <v>2471.6499999999942</v>
      </c>
      <c r="Q38" s="44"/>
    </row>
    <row r="39" spans="1:17" x14ac:dyDescent="0.3">
      <c r="A39" s="55" t="s">
        <v>80</v>
      </c>
      <c r="B39" s="55"/>
      <c r="C39" s="47">
        <f t="shared" si="4"/>
        <v>2471.6499999999942</v>
      </c>
      <c r="D39" s="48"/>
      <c r="E39" s="47">
        <v>2340.37</v>
      </c>
      <c r="F39" s="48"/>
      <c r="G39" s="47">
        <v>2241.02</v>
      </c>
      <c r="H39" s="48"/>
      <c r="I39" s="47">
        <v>0</v>
      </c>
      <c r="J39" s="48"/>
      <c r="K39" s="54">
        <f t="shared" si="3"/>
        <v>2241.02</v>
      </c>
      <c r="L39" s="55"/>
      <c r="M39" s="3">
        <f t="shared" si="5"/>
        <v>2570.9999999999941</v>
      </c>
    </row>
    <row r="40" spans="1:17" x14ac:dyDescent="0.3">
      <c r="A40" s="55" t="s">
        <v>7</v>
      </c>
      <c r="B40" s="55"/>
      <c r="C40" s="47">
        <f t="shared" si="4"/>
        <v>2570.9999999999941</v>
      </c>
      <c r="D40" s="48"/>
      <c r="E40" s="47">
        <v>2340.37</v>
      </c>
      <c r="F40" s="48"/>
      <c r="G40" s="47">
        <v>1616.5</v>
      </c>
      <c r="H40" s="48"/>
      <c r="I40" s="47">
        <v>0</v>
      </c>
      <c r="J40" s="48"/>
      <c r="K40" s="54">
        <f t="shared" si="3"/>
        <v>1616.5</v>
      </c>
      <c r="L40" s="55"/>
      <c r="M40" s="3">
        <f t="shared" si="5"/>
        <v>3294.8699999999935</v>
      </c>
    </row>
    <row r="41" spans="1:17" x14ac:dyDescent="0.3">
      <c r="A41" s="73" t="s">
        <v>9</v>
      </c>
      <c r="B41" s="73"/>
      <c r="C41" s="74"/>
      <c r="D41" s="75"/>
      <c r="E41" s="71">
        <f>SUM(E29:E40)</f>
        <v>28084.439999999991</v>
      </c>
      <c r="F41" s="73"/>
      <c r="G41" s="71">
        <f>SUM(G29:G40)</f>
        <v>30871.78</v>
      </c>
      <c r="H41" s="71"/>
      <c r="I41" s="71">
        <f>SUM(I29:I40)</f>
        <v>2500</v>
      </c>
      <c r="J41" s="71"/>
      <c r="K41" s="71">
        <f>SUM(K29:K40)</f>
        <v>28371.780000000002</v>
      </c>
      <c r="L41" s="71"/>
      <c r="M41" s="4">
        <f>M40</f>
        <v>3294.8699999999935</v>
      </c>
    </row>
    <row r="42" spans="1:17" x14ac:dyDescent="0.3">
      <c r="A42" s="49" t="s">
        <v>82</v>
      </c>
      <c r="B42" s="50"/>
      <c r="C42" s="50"/>
      <c r="D42" s="50"/>
      <c r="E42" s="50"/>
      <c r="F42" s="50"/>
      <c r="G42" s="50"/>
      <c r="H42" s="50"/>
      <c r="I42" s="50"/>
      <c r="J42" s="51"/>
      <c r="K42" s="52">
        <f>L27+K41</f>
        <v>33126.380000000005</v>
      </c>
      <c r="L42" s="53"/>
      <c r="M42" s="4"/>
    </row>
    <row r="43" spans="1:17" x14ac:dyDescent="0.3">
      <c r="A43" s="72" t="s">
        <v>11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  <row r="44" spans="1:17" ht="46.5" customHeight="1" x14ac:dyDescent="0.3">
      <c r="A44" s="80" t="s">
        <v>12</v>
      </c>
      <c r="B44" s="81"/>
      <c r="C44" s="81"/>
      <c r="D44" s="82"/>
      <c r="E44" s="59" t="s">
        <v>6</v>
      </c>
      <c r="F44" s="60"/>
      <c r="G44" s="60"/>
      <c r="H44" s="61"/>
      <c r="I44" s="76" t="s">
        <v>2</v>
      </c>
      <c r="J44" s="87"/>
      <c r="K44" s="76" t="s">
        <v>3</v>
      </c>
      <c r="L44" s="76"/>
      <c r="M44" s="2" t="s">
        <v>8</v>
      </c>
    </row>
    <row r="45" spans="1:17" ht="17.25" customHeight="1" x14ac:dyDescent="0.3">
      <c r="A45" s="97" t="s">
        <v>13</v>
      </c>
      <c r="B45" s="98"/>
      <c r="C45" s="98"/>
      <c r="D45" s="99"/>
      <c r="E45" s="62">
        <v>160.87</v>
      </c>
      <c r="F45" s="63"/>
      <c r="G45" s="63"/>
      <c r="H45" s="64"/>
      <c r="I45" s="104">
        <f>65.56+65.56+65.56+65.56+65.56+65.56+65.56+65.56+65.56+65.56+241.6+92.87</f>
        <v>990.06999999999994</v>
      </c>
      <c r="J45" s="105"/>
      <c r="K45" s="95">
        <f>43.78+36.71+44.09+36.71+88.63+51.47+36.71+36.71+313.31+59.11+62.78+166.87</f>
        <v>976.87999999999988</v>
      </c>
      <c r="L45" s="96"/>
      <c r="M45" s="5">
        <f>E45+I45-K45</f>
        <v>174.06000000000017</v>
      </c>
    </row>
    <row r="46" spans="1:17" x14ac:dyDescent="0.3">
      <c r="A46" s="77" t="s">
        <v>14</v>
      </c>
      <c r="B46" s="83"/>
      <c r="C46" s="83"/>
      <c r="D46" s="57"/>
      <c r="E46" s="47">
        <v>71.709999999999994</v>
      </c>
      <c r="F46" s="65"/>
      <c r="G46" s="65"/>
      <c r="H46" s="48"/>
      <c r="I46" s="77">
        <f>29.16+29.16+29.16+29.16+29.16+29.16+29.16+29.16+29.16+29.16+29.16+29.16</f>
        <v>349.92000000000007</v>
      </c>
      <c r="J46" s="57"/>
      <c r="K46" s="77">
        <f>19.48+16.33+19.61+16.33+39.44+22.89+16.33+16.33+139.48+26.29+27.93+20.14</f>
        <v>380.57999999999993</v>
      </c>
      <c r="L46" s="57"/>
      <c r="M46" s="5">
        <f>E46+I46-K46</f>
        <v>41.050000000000125</v>
      </c>
    </row>
    <row r="47" spans="1:17" x14ac:dyDescent="0.3">
      <c r="A47" s="77" t="s">
        <v>15</v>
      </c>
      <c r="B47" s="83"/>
      <c r="C47" s="83"/>
      <c r="D47" s="57"/>
      <c r="E47" s="47">
        <v>2910.63</v>
      </c>
      <c r="F47" s="65"/>
      <c r="G47" s="65"/>
      <c r="H47" s="48"/>
      <c r="I47" s="77">
        <f>1170.4+1170.4+1170.4+1170.4+1170.4+1170.4+1170.4+1170.4+1170.4+1170.4+1170.4+1170.4</f>
        <v>14044.799999999997</v>
      </c>
      <c r="J47" s="57"/>
      <c r="K47" s="77">
        <f>781.81+655.47+787.15+655.47+1582.47+918.83+655.47+655.47+5631.19+1055.2+1120.71+808.4</f>
        <v>15307.640000000001</v>
      </c>
      <c r="L47" s="57"/>
      <c r="M47" s="5">
        <v>1647.74</v>
      </c>
    </row>
    <row r="48" spans="1:17" x14ac:dyDescent="0.3">
      <c r="A48" s="78"/>
      <c r="B48" s="100"/>
      <c r="C48" s="100"/>
      <c r="D48" s="79"/>
      <c r="E48" s="66"/>
      <c r="F48" s="67"/>
      <c r="G48" s="67"/>
      <c r="H48" s="68"/>
      <c r="I48" s="66">
        <f>SUM(I45:I47)</f>
        <v>15384.789999999997</v>
      </c>
      <c r="J48" s="79"/>
      <c r="K48" s="78">
        <f>SUM(K45:K47)</f>
        <v>16665.100000000002</v>
      </c>
      <c r="L48" s="79"/>
      <c r="M48" s="4">
        <f>SUM(M45:M47)</f>
        <v>1862.8500000000004</v>
      </c>
    </row>
    <row r="49" spans="1:13" x14ac:dyDescent="0.3">
      <c r="A49" s="94" t="s">
        <v>16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45">
        <v>1415.23</v>
      </c>
    </row>
    <row r="50" spans="1:13" x14ac:dyDescent="0.3">
      <c r="A50" s="101" t="s">
        <v>61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3"/>
      <c r="M50" s="37">
        <v>217.73</v>
      </c>
    </row>
    <row r="51" spans="1:13" x14ac:dyDescent="0.3">
      <c r="A51" s="94" t="s">
        <v>95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45">
        <v>1451.49</v>
      </c>
    </row>
    <row r="52" spans="1:13" x14ac:dyDescent="0.3">
      <c r="A52" s="106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8"/>
    </row>
    <row r="53" spans="1:13" ht="15.6" x14ac:dyDescent="0.3">
      <c r="A53" s="94" t="s">
        <v>94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8">
        <f>M24+M41+M48+M49+M50+M51</f>
        <v>11297.579999999996</v>
      </c>
    </row>
    <row r="54" spans="1:13" x14ac:dyDescent="0.3">
      <c r="A54" s="94" t="s">
        <v>17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7">
        <f>K25+K42</f>
        <v>-15901.622129999996</v>
      </c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">
      <c r="A57" s="69"/>
      <c r="B57" s="69"/>
      <c r="C57" s="69"/>
      <c r="D57" s="69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">
      <c r="A58" s="69"/>
      <c r="B58" s="69"/>
      <c r="C58" s="69"/>
      <c r="D58" s="69"/>
      <c r="K58" s="70"/>
      <c r="L58" s="70"/>
      <c r="M58" s="70"/>
    </row>
  </sheetData>
  <mergeCells count="227">
    <mergeCell ref="I44:J44"/>
    <mergeCell ref="A52:M52"/>
    <mergeCell ref="A6:D6"/>
    <mergeCell ref="E6:F6"/>
    <mergeCell ref="G6:K6"/>
    <mergeCell ref="A11:B11"/>
    <mergeCell ref="C11:D11"/>
    <mergeCell ref="E11:F11"/>
    <mergeCell ref="G11:H11"/>
    <mergeCell ref="L6:M6"/>
    <mergeCell ref="L7:M7"/>
    <mergeCell ref="A8:M8"/>
    <mergeCell ref="A9:M9"/>
    <mergeCell ref="G12:H12"/>
    <mergeCell ref="I12:J12"/>
    <mergeCell ref="K11:L11"/>
    <mergeCell ref="K12:L12"/>
    <mergeCell ref="A12:B12"/>
    <mergeCell ref="C12:D12"/>
    <mergeCell ref="E12:F12"/>
    <mergeCell ref="I11:J11"/>
    <mergeCell ref="L10:M10"/>
    <mergeCell ref="A10:K10"/>
    <mergeCell ref="A7:D7"/>
    <mergeCell ref="A53:L53"/>
    <mergeCell ref="A54:L54"/>
    <mergeCell ref="K45:L45"/>
    <mergeCell ref="A49:L49"/>
    <mergeCell ref="A51:L51"/>
    <mergeCell ref="I46:J46"/>
    <mergeCell ref="I47:J47"/>
    <mergeCell ref="I48:J48"/>
    <mergeCell ref="A45:D45"/>
    <mergeCell ref="A46:D46"/>
    <mergeCell ref="A47:D47"/>
    <mergeCell ref="A48:D48"/>
    <mergeCell ref="A50:L50"/>
    <mergeCell ref="I45:J45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E7:F7"/>
    <mergeCell ref="G7:K7"/>
    <mergeCell ref="A5:M5"/>
    <mergeCell ref="K24:L24"/>
    <mergeCell ref="A26:M26"/>
    <mergeCell ref="A27:K27"/>
    <mergeCell ref="L27:M27"/>
    <mergeCell ref="A28:B28"/>
    <mergeCell ref="C28:D28"/>
    <mergeCell ref="E28:F28"/>
    <mergeCell ref="G28:H28"/>
    <mergeCell ref="I28:J28"/>
    <mergeCell ref="K28:L28"/>
    <mergeCell ref="A24:B24"/>
    <mergeCell ref="C24:D24"/>
    <mergeCell ref="E24:F24"/>
    <mergeCell ref="G24:H24"/>
    <mergeCell ref="I24:J24"/>
    <mergeCell ref="A25:J25"/>
    <mergeCell ref="A23:B23"/>
    <mergeCell ref="C13:D13"/>
    <mergeCell ref="C14:D14"/>
    <mergeCell ref="C15:D15"/>
    <mergeCell ref="C16:D16"/>
    <mergeCell ref="E44:H44"/>
    <mergeCell ref="E45:H45"/>
    <mergeCell ref="E46:H46"/>
    <mergeCell ref="E47:H47"/>
    <mergeCell ref="E48:H48"/>
    <mergeCell ref="K29:L29"/>
    <mergeCell ref="A57:D57"/>
    <mergeCell ref="A58:D58"/>
    <mergeCell ref="K58:M58"/>
    <mergeCell ref="K41:L41"/>
    <mergeCell ref="A43:M43"/>
    <mergeCell ref="A41:B41"/>
    <mergeCell ref="C41:D41"/>
    <mergeCell ref="E41:F41"/>
    <mergeCell ref="G41:H41"/>
    <mergeCell ref="I41:J41"/>
    <mergeCell ref="K44:L44"/>
    <mergeCell ref="K46:L46"/>
    <mergeCell ref="K47:L47"/>
    <mergeCell ref="K48:L48"/>
    <mergeCell ref="A44:D44"/>
    <mergeCell ref="A29:B29"/>
    <mergeCell ref="C29:D29"/>
    <mergeCell ref="E29:F29"/>
    <mergeCell ref="C17:D17"/>
    <mergeCell ref="C18:D18"/>
    <mergeCell ref="C19:D19"/>
    <mergeCell ref="C20:D20"/>
    <mergeCell ref="C21:D21"/>
    <mergeCell ref="C22:D22"/>
    <mergeCell ref="C23:D23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E23:F23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I23:J2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I18:J18"/>
    <mergeCell ref="I19:J19"/>
    <mergeCell ref="I20:J20"/>
    <mergeCell ref="I21:J21"/>
    <mergeCell ref="I22:J22"/>
    <mergeCell ref="I13:J13"/>
    <mergeCell ref="I14:J14"/>
    <mergeCell ref="I15:J15"/>
    <mergeCell ref="I16:J16"/>
    <mergeCell ref="I17:J17"/>
    <mergeCell ref="K25:L25"/>
    <mergeCell ref="A30:B30"/>
    <mergeCell ref="A31:B31"/>
    <mergeCell ref="A32:B32"/>
    <mergeCell ref="A33:B33"/>
    <mergeCell ref="E30:F30"/>
    <mergeCell ref="E31:F31"/>
    <mergeCell ref="E32:F32"/>
    <mergeCell ref="E33:F33"/>
    <mergeCell ref="I30:J30"/>
    <mergeCell ref="I31:J31"/>
    <mergeCell ref="I32:J32"/>
    <mergeCell ref="I33:J33"/>
    <mergeCell ref="G29:H29"/>
    <mergeCell ref="I29:J29"/>
    <mergeCell ref="G32:H32"/>
    <mergeCell ref="G33:H33"/>
    <mergeCell ref="K30:L30"/>
    <mergeCell ref="K31:L31"/>
    <mergeCell ref="K32:L32"/>
    <mergeCell ref="K33:L33"/>
    <mergeCell ref="G30:H30"/>
    <mergeCell ref="G31:H31"/>
    <mergeCell ref="E34:F34"/>
    <mergeCell ref="E35:F35"/>
    <mergeCell ref="E36:F36"/>
    <mergeCell ref="E37:F37"/>
    <mergeCell ref="E38:F38"/>
    <mergeCell ref="A39:B39"/>
    <mergeCell ref="A40:B40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A34:B34"/>
    <mergeCell ref="A35:B35"/>
    <mergeCell ref="A36:B36"/>
    <mergeCell ref="A37:B37"/>
    <mergeCell ref="A38:B38"/>
    <mergeCell ref="E40:F40"/>
    <mergeCell ref="G34:H34"/>
    <mergeCell ref="G35:H35"/>
    <mergeCell ref="G36:H36"/>
    <mergeCell ref="G37:H37"/>
    <mergeCell ref="G38:H38"/>
    <mergeCell ref="G39:H39"/>
    <mergeCell ref="G40:H40"/>
    <mergeCell ref="A42:J42"/>
    <mergeCell ref="K42:L42"/>
    <mergeCell ref="I39:J39"/>
    <mergeCell ref="I40:J40"/>
    <mergeCell ref="K34:L34"/>
    <mergeCell ref="K35:L35"/>
    <mergeCell ref="K36:L36"/>
    <mergeCell ref="K37:L37"/>
    <mergeCell ref="K38:L38"/>
    <mergeCell ref="K39:L39"/>
    <mergeCell ref="K40:L40"/>
    <mergeCell ref="I34:J34"/>
    <mergeCell ref="I35:J35"/>
    <mergeCell ref="I36:J36"/>
    <mergeCell ref="I37:J37"/>
    <mergeCell ref="I38:J38"/>
    <mergeCell ref="E39:F39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R80"/>
  <sheetViews>
    <sheetView topLeftCell="A65" zoomScaleNormal="100" workbookViewId="0">
      <selection activeCell="G80" sqref="G80:I80"/>
    </sheetView>
  </sheetViews>
  <sheetFormatPr defaultColWidth="9.109375" defaultRowHeight="13.8" x14ac:dyDescent="0.3"/>
  <cols>
    <col min="1" max="1" width="4.44140625" style="13" customWidth="1"/>
    <col min="2" max="2" width="6.5546875" style="13" customWidth="1"/>
    <col min="3" max="3" width="10.6640625" style="13" customWidth="1"/>
    <col min="4" max="4" width="6.88671875" style="13" customWidth="1"/>
    <col min="5" max="5" width="9.44140625" style="13" customWidth="1"/>
    <col min="6" max="6" width="25" style="13" customWidth="1"/>
    <col min="7" max="7" width="8.88671875" style="13" customWidth="1"/>
    <col min="8" max="8" width="8.33203125" style="13" customWidth="1"/>
    <col min="9" max="9" width="10.88671875" style="13" customWidth="1"/>
    <col min="10" max="16384" width="9.109375" style="13"/>
  </cols>
  <sheetData>
    <row r="1" spans="2:15" x14ac:dyDescent="0.3">
      <c r="B1" s="9"/>
      <c r="C1" s="10"/>
      <c r="D1" s="11"/>
      <c r="E1" s="12"/>
      <c r="F1" s="12"/>
      <c r="G1" s="9"/>
      <c r="H1" s="9"/>
    </row>
    <row r="2" spans="2:15" ht="18" x14ac:dyDescent="0.35">
      <c r="B2" s="14" t="s">
        <v>18</v>
      </c>
      <c r="C2" s="14"/>
      <c r="D2" s="15"/>
      <c r="E2" s="15"/>
      <c r="F2" s="15"/>
      <c r="G2" s="15"/>
      <c r="H2" s="16"/>
      <c r="I2" s="16"/>
    </row>
    <row r="3" spans="2:15" ht="18" x14ac:dyDescent="0.35">
      <c r="B3" s="14" t="s">
        <v>25</v>
      </c>
      <c r="C3" s="14"/>
      <c r="D3" s="15"/>
      <c r="E3" s="15"/>
      <c r="F3" s="15"/>
      <c r="G3" s="15"/>
      <c r="H3" s="16"/>
      <c r="I3" s="16"/>
    </row>
    <row r="4" spans="2:15" ht="18" x14ac:dyDescent="0.35">
      <c r="B4" s="14" t="s">
        <v>69</v>
      </c>
      <c r="C4" s="14"/>
      <c r="D4" s="17"/>
      <c r="E4" s="17"/>
      <c r="F4" s="14"/>
      <c r="G4" s="15"/>
      <c r="H4" s="16"/>
      <c r="I4" s="16"/>
    </row>
    <row r="5" spans="2:15" ht="18" x14ac:dyDescent="0.35">
      <c r="B5" s="14" t="s">
        <v>97</v>
      </c>
      <c r="C5" s="14"/>
      <c r="D5" s="17"/>
      <c r="E5" s="17"/>
      <c r="F5" s="14"/>
      <c r="G5" s="15"/>
      <c r="H5" s="16"/>
      <c r="I5" s="16"/>
    </row>
    <row r="6" spans="2:15" ht="18" x14ac:dyDescent="0.35">
      <c r="B6" s="29" t="s">
        <v>62</v>
      </c>
      <c r="C6" s="29"/>
      <c r="D6" s="30"/>
      <c r="E6" s="30"/>
      <c r="F6" s="29"/>
      <c r="G6" s="31"/>
      <c r="H6" s="31"/>
      <c r="I6" s="31"/>
      <c r="J6" s="32"/>
    </row>
    <row r="7" spans="2:15" x14ac:dyDescent="0.3">
      <c r="B7" s="18"/>
      <c r="C7" s="18"/>
      <c r="D7" s="18"/>
      <c r="E7" s="18"/>
      <c r="F7" s="18"/>
      <c r="G7" s="18"/>
      <c r="H7" s="19" t="s">
        <v>19</v>
      </c>
      <c r="I7" s="20">
        <f ca="1">TODAY()</f>
        <v>45379</v>
      </c>
    </row>
    <row r="8" spans="2:15" ht="12.75" customHeight="1" x14ac:dyDescent="0.3">
      <c r="B8" s="125" t="s">
        <v>20</v>
      </c>
      <c r="C8" s="118" t="s">
        <v>27</v>
      </c>
      <c r="D8" s="123" t="s">
        <v>21</v>
      </c>
      <c r="E8" s="120"/>
      <c r="F8" s="118" t="s">
        <v>22</v>
      </c>
      <c r="G8" s="118" t="s">
        <v>23</v>
      </c>
      <c r="H8" s="118" t="s">
        <v>24</v>
      </c>
      <c r="I8" s="120" t="s">
        <v>26</v>
      </c>
    </row>
    <row r="9" spans="2:15" ht="24" customHeight="1" x14ac:dyDescent="0.3">
      <c r="B9" s="126"/>
      <c r="C9" s="119"/>
      <c r="D9" s="124"/>
      <c r="E9" s="121"/>
      <c r="F9" s="127"/>
      <c r="G9" s="127"/>
      <c r="H9" s="119"/>
      <c r="I9" s="121"/>
    </row>
    <row r="10" spans="2:15" x14ac:dyDescent="0.3">
      <c r="B10" s="110" t="s">
        <v>98</v>
      </c>
      <c r="C10" s="111"/>
      <c r="D10" s="111"/>
      <c r="E10" s="111"/>
      <c r="F10" s="111"/>
      <c r="G10" s="111"/>
      <c r="H10" s="111"/>
      <c r="I10" s="112"/>
    </row>
    <row r="11" spans="2:15" ht="26.4" x14ac:dyDescent="0.3">
      <c r="B11" s="21">
        <v>1</v>
      </c>
      <c r="C11" s="22" t="s">
        <v>100</v>
      </c>
      <c r="D11" s="113" t="s">
        <v>30</v>
      </c>
      <c r="E11" s="114"/>
      <c r="F11" s="26" t="s">
        <v>28</v>
      </c>
      <c r="G11" s="27" t="s">
        <v>29</v>
      </c>
      <c r="H11" s="27">
        <v>515.5</v>
      </c>
      <c r="I11" s="28">
        <f>H11*2.7</f>
        <v>1391.8500000000001</v>
      </c>
    </row>
    <row r="12" spans="2:15" ht="26.4" x14ac:dyDescent="0.3">
      <c r="B12" s="21">
        <v>2</v>
      </c>
      <c r="C12" s="22" t="s">
        <v>100</v>
      </c>
      <c r="D12" s="113" t="s">
        <v>30</v>
      </c>
      <c r="E12" s="114"/>
      <c r="F12" s="26" t="s">
        <v>32</v>
      </c>
      <c r="G12" s="27" t="s">
        <v>31</v>
      </c>
      <c r="H12" s="27">
        <v>1</v>
      </c>
      <c r="I12" s="28">
        <f>(7966.68*1.9%)+(5352.21*1.6%)</f>
        <v>237.00227999999998</v>
      </c>
    </row>
    <row r="13" spans="2:15" ht="51" customHeight="1" x14ac:dyDescent="0.3">
      <c r="B13" s="21">
        <v>3</v>
      </c>
      <c r="C13" s="22" t="s">
        <v>100</v>
      </c>
      <c r="D13" s="113" t="s">
        <v>30</v>
      </c>
      <c r="E13" s="114"/>
      <c r="F13" s="46" t="s">
        <v>96</v>
      </c>
      <c r="G13" s="27" t="s">
        <v>31</v>
      </c>
      <c r="H13" s="27">
        <v>1</v>
      </c>
      <c r="I13" s="28">
        <f>515.5*0.05</f>
        <v>25.775000000000002</v>
      </c>
      <c r="O13" s="43"/>
    </row>
    <row r="14" spans="2:15" x14ac:dyDescent="0.3">
      <c r="B14" s="115" t="s">
        <v>99</v>
      </c>
      <c r="C14" s="116"/>
      <c r="D14" s="116"/>
      <c r="E14" s="116"/>
      <c r="F14" s="116"/>
      <c r="G14" s="116"/>
      <c r="H14" s="117"/>
      <c r="I14" s="42">
        <f>SUM(I11:I13)</f>
        <v>1654.6272800000002</v>
      </c>
    </row>
    <row r="15" spans="2:15" x14ac:dyDescent="0.3">
      <c r="B15" s="110" t="s">
        <v>101</v>
      </c>
      <c r="C15" s="111"/>
      <c r="D15" s="111"/>
      <c r="E15" s="111"/>
      <c r="F15" s="111"/>
      <c r="G15" s="111"/>
      <c r="H15" s="111"/>
      <c r="I15" s="112"/>
    </row>
    <row r="16" spans="2:15" ht="26.4" x14ac:dyDescent="0.3">
      <c r="B16" s="21">
        <v>1</v>
      </c>
      <c r="C16" s="22" t="s">
        <v>102</v>
      </c>
      <c r="D16" s="113" t="s">
        <v>30</v>
      </c>
      <c r="E16" s="114"/>
      <c r="F16" s="26" t="s">
        <v>28</v>
      </c>
      <c r="G16" s="27" t="s">
        <v>29</v>
      </c>
      <c r="H16" s="27">
        <v>515.5</v>
      </c>
      <c r="I16" s="28">
        <f>H16*2.7</f>
        <v>1391.8500000000001</v>
      </c>
    </row>
    <row r="17" spans="2:18" ht="26.4" x14ac:dyDescent="0.3">
      <c r="B17" s="21">
        <v>2</v>
      </c>
      <c r="C17" s="22" t="s">
        <v>102</v>
      </c>
      <c r="D17" s="113" t="s">
        <v>30</v>
      </c>
      <c r="E17" s="114"/>
      <c r="F17" s="26" t="s">
        <v>84</v>
      </c>
      <c r="G17" s="27" t="s">
        <v>83</v>
      </c>
      <c r="H17" s="27">
        <v>1</v>
      </c>
      <c r="I17" s="28">
        <v>3240</v>
      </c>
    </row>
    <row r="18" spans="2:18" ht="26.4" x14ac:dyDescent="0.3">
      <c r="B18" s="21">
        <v>3</v>
      </c>
      <c r="C18" s="22" t="s">
        <v>102</v>
      </c>
      <c r="D18" s="113" t="s">
        <v>30</v>
      </c>
      <c r="E18" s="114"/>
      <c r="F18" s="26" t="s">
        <v>32</v>
      </c>
      <c r="G18" s="27" t="s">
        <v>31</v>
      </c>
      <c r="H18" s="27">
        <v>1</v>
      </c>
      <c r="I18" s="28">
        <f>(7966.68*1.9%)+(4461.65*1.6%)</f>
        <v>222.75331999999997</v>
      </c>
    </row>
    <row r="19" spans="2:18" ht="54.75" customHeight="1" x14ac:dyDescent="0.3">
      <c r="B19" s="21">
        <v>4</v>
      </c>
      <c r="C19" s="22" t="s">
        <v>102</v>
      </c>
      <c r="D19" s="113" t="s">
        <v>30</v>
      </c>
      <c r="E19" s="114"/>
      <c r="F19" s="46" t="s">
        <v>96</v>
      </c>
      <c r="G19" s="27" t="s">
        <v>31</v>
      </c>
      <c r="H19" s="27">
        <v>1</v>
      </c>
      <c r="I19" s="28">
        <f>515.5*0.05</f>
        <v>25.775000000000002</v>
      </c>
    </row>
    <row r="20" spans="2:18" x14ac:dyDescent="0.3">
      <c r="B20" s="115" t="s">
        <v>103</v>
      </c>
      <c r="C20" s="116"/>
      <c r="D20" s="116"/>
      <c r="E20" s="116"/>
      <c r="F20" s="116"/>
      <c r="G20" s="116"/>
      <c r="H20" s="117"/>
      <c r="I20" s="42">
        <f>SUM(I16:I19)</f>
        <v>4880.3783199999998</v>
      </c>
    </row>
    <row r="21" spans="2:18" x14ac:dyDescent="0.3">
      <c r="B21" s="110" t="s">
        <v>104</v>
      </c>
      <c r="C21" s="111"/>
      <c r="D21" s="111"/>
      <c r="E21" s="111"/>
      <c r="F21" s="111"/>
      <c r="G21" s="111"/>
      <c r="H21" s="111"/>
      <c r="I21" s="112"/>
    </row>
    <row r="22" spans="2:18" ht="26.4" x14ac:dyDescent="0.3">
      <c r="B22" s="21">
        <v>1</v>
      </c>
      <c r="C22" s="22" t="s">
        <v>105</v>
      </c>
      <c r="D22" s="113" t="s">
        <v>30</v>
      </c>
      <c r="E22" s="114"/>
      <c r="F22" s="26" t="s">
        <v>28</v>
      </c>
      <c r="G22" s="27" t="s">
        <v>29</v>
      </c>
      <c r="H22" s="27">
        <v>515.5</v>
      </c>
      <c r="I22" s="28">
        <f>H22*2.7</f>
        <v>1391.8500000000001</v>
      </c>
      <c r="R22" s="43"/>
    </row>
    <row r="23" spans="2:18" ht="26.4" x14ac:dyDescent="0.3">
      <c r="B23" s="21">
        <v>2</v>
      </c>
      <c r="C23" s="22" t="s">
        <v>105</v>
      </c>
      <c r="D23" s="113" t="s">
        <v>30</v>
      </c>
      <c r="E23" s="114"/>
      <c r="F23" s="26" t="s">
        <v>32</v>
      </c>
      <c r="G23" s="27" t="s">
        <v>31</v>
      </c>
      <c r="H23" s="27">
        <v>1</v>
      </c>
      <c r="I23" s="28">
        <f>(7966.68*1.9%)+(5357.99*1.6%)</f>
        <v>237.09476000000001</v>
      </c>
    </row>
    <row r="24" spans="2:18" ht="54" customHeight="1" x14ac:dyDescent="0.3">
      <c r="B24" s="21">
        <v>3</v>
      </c>
      <c r="C24" s="22" t="s">
        <v>105</v>
      </c>
      <c r="D24" s="113" t="s">
        <v>30</v>
      </c>
      <c r="E24" s="114"/>
      <c r="F24" s="46" t="s">
        <v>96</v>
      </c>
      <c r="G24" s="27" t="s">
        <v>31</v>
      </c>
      <c r="H24" s="27">
        <v>1</v>
      </c>
      <c r="I24" s="28">
        <f>515.5*0.05</f>
        <v>25.775000000000002</v>
      </c>
    </row>
    <row r="25" spans="2:18" x14ac:dyDescent="0.3">
      <c r="B25" s="115" t="s">
        <v>106</v>
      </c>
      <c r="C25" s="116"/>
      <c r="D25" s="116"/>
      <c r="E25" s="116"/>
      <c r="F25" s="116"/>
      <c r="G25" s="116"/>
      <c r="H25" s="117"/>
      <c r="I25" s="42">
        <f>SUM(I22:I24)</f>
        <v>1654.7197600000002</v>
      </c>
    </row>
    <row r="26" spans="2:18" x14ac:dyDescent="0.3">
      <c r="B26" s="110" t="s">
        <v>107</v>
      </c>
      <c r="C26" s="111"/>
      <c r="D26" s="111"/>
      <c r="E26" s="111"/>
      <c r="F26" s="111"/>
      <c r="G26" s="111"/>
      <c r="H26" s="111"/>
      <c r="I26" s="112"/>
    </row>
    <row r="27" spans="2:18" ht="26.4" x14ac:dyDescent="0.3">
      <c r="B27" s="21">
        <v>1</v>
      </c>
      <c r="C27" s="22" t="s">
        <v>108</v>
      </c>
      <c r="D27" s="113" t="s">
        <v>30</v>
      </c>
      <c r="E27" s="114"/>
      <c r="F27" s="26" t="s">
        <v>28</v>
      </c>
      <c r="G27" s="27" t="s">
        <v>29</v>
      </c>
      <c r="H27" s="27">
        <v>515.5</v>
      </c>
      <c r="I27" s="28">
        <f>H27*2.7</f>
        <v>1391.8500000000001</v>
      </c>
    </row>
    <row r="28" spans="2:18" ht="26.4" x14ac:dyDescent="0.3">
      <c r="B28" s="21">
        <v>2</v>
      </c>
      <c r="C28" s="22" t="s">
        <v>108</v>
      </c>
      <c r="D28" s="113" t="s">
        <v>30</v>
      </c>
      <c r="E28" s="114"/>
      <c r="F28" s="26" t="s">
        <v>32</v>
      </c>
      <c r="G28" s="27" t="s">
        <v>31</v>
      </c>
      <c r="H28" s="27">
        <v>1</v>
      </c>
      <c r="I28" s="28">
        <f>(7966.68*1.9%)+(4461.65*1.6%)</f>
        <v>222.75331999999997</v>
      </c>
    </row>
    <row r="29" spans="2:18" ht="52.5" customHeight="1" x14ac:dyDescent="0.3">
      <c r="B29" s="21">
        <v>3</v>
      </c>
      <c r="C29" s="22" t="s">
        <v>108</v>
      </c>
      <c r="D29" s="113" t="s">
        <v>30</v>
      </c>
      <c r="E29" s="114"/>
      <c r="F29" s="46" t="s">
        <v>96</v>
      </c>
      <c r="G29" s="27" t="s">
        <v>31</v>
      </c>
      <c r="H29" s="27">
        <v>1</v>
      </c>
      <c r="I29" s="28">
        <f>515.5*0.05</f>
        <v>25.775000000000002</v>
      </c>
    </row>
    <row r="30" spans="2:18" x14ac:dyDescent="0.3">
      <c r="B30" s="115" t="s">
        <v>109</v>
      </c>
      <c r="C30" s="116"/>
      <c r="D30" s="116"/>
      <c r="E30" s="116"/>
      <c r="F30" s="116"/>
      <c r="G30" s="116"/>
      <c r="H30" s="117"/>
      <c r="I30" s="42">
        <f>SUM(I27:I29)</f>
        <v>1640.3783200000003</v>
      </c>
    </row>
    <row r="31" spans="2:18" x14ac:dyDescent="0.3">
      <c r="B31" s="110" t="s">
        <v>110</v>
      </c>
      <c r="C31" s="111"/>
      <c r="D31" s="111"/>
      <c r="E31" s="111"/>
      <c r="F31" s="111"/>
      <c r="G31" s="111"/>
      <c r="H31" s="111"/>
      <c r="I31" s="112"/>
    </row>
    <row r="32" spans="2:18" ht="26.4" x14ac:dyDescent="0.3">
      <c r="B32" s="21">
        <v>1</v>
      </c>
      <c r="C32" s="22" t="s">
        <v>85</v>
      </c>
      <c r="D32" s="113" t="s">
        <v>30</v>
      </c>
      <c r="E32" s="114"/>
      <c r="F32" s="26" t="s">
        <v>28</v>
      </c>
      <c r="G32" s="27" t="s">
        <v>29</v>
      </c>
      <c r="H32" s="27">
        <v>515.5</v>
      </c>
      <c r="I32" s="28">
        <f>H32*2.7</f>
        <v>1391.8500000000001</v>
      </c>
    </row>
    <row r="33" spans="2:9" ht="26.4" x14ac:dyDescent="0.3">
      <c r="B33" s="21">
        <v>2</v>
      </c>
      <c r="C33" s="22" t="s">
        <v>85</v>
      </c>
      <c r="D33" s="113" t="s">
        <v>30</v>
      </c>
      <c r="E33" s="114"/>
      <c r="F33" s="26" t="s">
        <v>32</v>
      </c>
      <c r="G33" s="27" t="s">
        <v>31</v>
      </c>
      <c r="H33" s="27">
        <v>1</v>
      </c>
      <c r="I33" s="28">
        <f>(7966.68*1.9%)+(10926.36*1.6%)</f>
        <v>326.18867999999998</v>
      </c>
    </row>
    <row r="34" spans="2:9" ht="50.25" customHeight="1" x14ac:dyDescent="0.3">
      <c r="B34" s="21">
        <v>3</v>
      </c>
      <c r="C34" s="22" t="s">
        <v>85</v>
      </c>
      <c r="D34" s="113" t="s">
        <v>30</v>
      </c>
      <c r="E34" s="114"/>
      <c r="F34" s="46" t="s">
        <v>96</v>
      </c>
      <c r="G34" s="27" t="s">
        <v>31</v>
      </c>
      <c r="H34" s="27">
        <v>1</v>
      </c>
      <c r="I34" s="28">
        <f>515.5*0.05</f>
        <v>25.775000000000002</v>
      </c>
    </row>
    <row r="35" spans="2:9" x14ac:dyDescent="0.3">
      <c r="B35" s="115" t="s">
        <v>114</v>
      </c>
      <c r="C35" s="116"/>
      <c r="D35" s="116"/>
      <c r="E35" s="116"/>
      <c r="F35" s="116"/>
      <c r="G35" s="116"/>
      <c r="H35" s="117"/>
      <c r="I35" s="42">
        <f>SUM(I32:I34)</f>
        <v>1743.8136800000002</v>
      </c>
    </row>
    <row r="36" spans="2:9" x14ac:dyDescent="0.3">
      <c r="B36" s="110" t="s">
        <v>115</v>
      </c>
      <c r="C36" s="111"/>
      <c r="D36" s="111"/>
      <c r="E36" s="111"/>
      <c r="F36" s="111"/>
      <c r="G36" s="111"/>
      <c r="H36" s="111"/>
      <c r="I36" s="112"/>
    </row>
    <row r="37" spans="2:9" ht="26.4" x14ac:dyDescent="0.3">
      <c r="B37" s="21">
        <v>1</v>
      </c>
      <c r="C37" s="22" t="s">
        <v>116</v>
      </c>
      <c r="D37" s="113" t="s">
        <v>30</v>
      </c>
      <c r="E37" s="114"/>
      <c r="F37" s="26" t="s">
        <v>28</v>
      </c>
      <c r="G37" s="27" t="s">
        <v>29</v>
      </c>
      <c r="H37" s="27">
        <v>515.5</v>
      </c>
      <c r="I37" s="28">
        <f>H37*2.7</f>
        <v>1391.8500000000001</v>
      </c>
    </row>
    <row r="38" spans="2:9" ht="26.4" x14ac:dyDescent="0.3">
      <c r="B38" s="21">
        <v>2</v>
      </c>
      <c r="C38" s="22" t="s">
        <v>116</v>
      </c>
      <c r="D38" s="113" t="s">
        <v>30</v>
      </c>
      <c r="E38" s="114"/>
      <c r="F38" s="26" t="s">
        <v>86</v>
      </c>
      <c r="G38" s="27" t="s">
        <v>83</v>
      </c>
      <c r="H38" s="27">
        <v>1</v>
      </c>
      <c r="I38" s="28">
        <v>11126</v>
      </c>
    </row>
    <row r="39" spans="2:9" ht="26.4" x14ac:dyDescent="0.3">
      <c r="B39" s="21">
        <v>3</v>
      </c>
      <c r="C39" s="22" t="s">
        <v>116</v>
      </c>
      <c r="D39" s="113" t="s">
        <v>30</v>
      </c>
      <c r="E39" s="114"/>
      <c r="F39" s="26" t="s">
        <v>32</v>
      </c>
      <c r="G39" s="27" t="s">
        <v>31</v>
      </c>
      <c r="H39" s="27">
        <v>1</v>
      </c>
      <c r="I39" s="28">
        <f>(7966.68*1.9%)+(6254.33*1.6%)</f>
        <v>251.43619999999999</v>
      </c>
    </row>
    <row r="40" spans="2:9" ht="54" customHeight="1" x14ac:dyDescent="0.3">
      <c r="B40" s="21">
        <v>4</v>
      </c>
      <c r="C40" s="22" t="s">
        <v>116</v>
      </c>
      <c r="D40" s="113" t="s">
        <v>30</v>
      </c>
      <c r="E40" s="114"/>
      <c r="F40" s="46" t="s">
        <v>96</v>
      </c>
      <c r="G40" s="27" t="s">
        <v>31</v>
      </c>
      <c r="H40" s="27">
        <v>1</v>
      </c>
      <c r="I40" s="28">
        <f>515.5*0.05</f>
        <v>25.775000000000002</v>
      </c>
    </row>
    <row r="41" spans="2:9" x14ac:dyDescent="0.3">
      <c r="B41" s="115" t="s">
        <v>117</v>
      </c>
      <c r="C41" s="116"/>
      <c r="D41" s="116"/>
      <c r="E41" s="116"/>
      <c r="F41" s="116"/>
      <c r="G41" s="116"/>
      <c r="H41" s="117"/>
      <c r="I41" s="42">
        <f>SUM(I37:I40)</f>
        <v>12795.0612</v>
      </c>
    </row>
    <row r="42" spans="2:9" x14ac:dyDescent="0.3">
      <c r="B42" s="110" t="s">
        <v>118</v>
      </c>
      <c r="C42" s="111"/>
      <c r="D42" s="111"/>
      <c r="E42" s="111"/>
      <c r="F42" s="111"/>
      <c r="G42" s="111"/>
      <c r="H42" s="111"/>
      <c r="I42" s="112"/>
    </row>
    <row r="43" spans="2:9" ht="26.4" x14ac:dyDescent="0.3">
      <c r="B43" s="21">
        <v>1</v>
      </c>
      <c r="C43" s="22" t="s">
        <v>119</v>
      </c>
      <c r="D43" s="113" t="s">
        <v>30</v>
      </c>
      <c r="E43" s="114"/>
      <c r="F43" s="26" t="s">
        <v>28</v>
      </c>
      <c r="G43" s="27" t="s">
        <v>29</v>
      </c>
      <c r="H43" s="27">
        <v>515.5</v>
      </c>
      <c r="I43" s="28">
        <f>H43*2.7</f>
        <v>1391.8500000000001</v>
      </c>
    </row>
    <row r="44" spans="2:9" ht="26.4" x14ac:dyDescent="0.3">
      <c r="B44" s="21">
        <v>2</v>
      </c>
      <c r="C44" s="22" t="s">
        <v>119</v>
      </c>
      <c r="D44" s="113" t="s">
        <v>30</v>
      </c>
      <c r="E44" s="114"/>
      <c r="F44" s="26" t="s">
        <v>32</v>
      </c>
      <c r="G44" s="27" t="s">
        <v>31</v>
      </c>
      <c r="H44" s="27">
        <v>1</v>
      </c>
      <c r="I44" s="28">
        <f>(7966.68*1.9%)+(4461.65*1.6%)</f>
        <v>222.75331999999997</v>
      </c>
    </row>
    <row r="45" spans="2:9" ht="50.25" customHeight="1" x14ac:dyDescent="0.3">
      <c r="B45" s="21">
        <v>3</v>
      </c>
      <c r="C45" s="22" t="s">
        <v>119</v>
      </c>
      <c r="D45" s="113" t="s">
        <v>30</v>
      </c>
      <c r="E45" s="114"/>
      <c r="F45" s="46" t="s">
        <v>96</v>
      </c>
      <c r="G45" s="27" t="s">
        <v>31</v>
      </c>
      <c r="H45" s="27">
        <v>1</v>
      </c>
      <c r="I45" s="28">
        <f>515.5*0.05</f>
        <v>25.775000000000002</v>
      </c>
    </row>
    <row r="46" spans="2:9" x14ac:dyDescent="0.3">
      <c r="B46" s="115" t="s">
        <v>120</v>
      </c>
      <c r="C46" s="116"/>
      <c r="D46" s="116"/>
      <c r="E46" s="116"/>
      <c r="F46" s="116"/>
      <c r="G46" s="116"/>
      <c r="H46" s="117"/>
      <c r="I46" s="42">
        <f>SUM(I43:I45)</f>
        <v>1640.3783200000003</v>
      </c>
    </row>
    <row r="47" spans="2:9" x14ac:dyDescent="0.3">
      <c r="B47" s="110" t="s">
        <v>121</v>
      </c>
      <c r="C47" s="111"/>
      <c r="D47" s="111"/>
      <c r="E47" s="111"/>
      <c r="F47" s="111"/>
      <c r="G47" s="111"/>
      <c r="H47" s="111"/>
      <c r="I47" s="112"/>
    </row>
    <row r="48" spans="2:9" ht="26.4" x14ac:dyDescent="0.3">
      <c r="B48" s="21">
        <v>1</v>
      </c>
      <c r="C48" s="22" t="s">
        <v>122</v>
      </c>
      <c r="D48" s="113" t="s">
        <v>30</v>
      </c>
      <c r="E48" s="114"/>
      <c r="F48" s="26" t="s">
        <v>28</v>
      </c>
      <c r="G48" s="27" t="s">
        <v>29</v>
      </c>
      <c r="H48" s="27">
        <v>515.5</v>
      </c>
      <c r="I48" s="28">
        <f>H48*2.7</f>
        <v>1391.8500000000001</v>
      </c>
    </row>
    <row r="49" spans="2:9" ht="27.75" customHeight="1" x14ac:dyDescent="0.3">
      <c r="B49" s="21">
        <v>2</v>
      </c>
      <c r="C49" s="22" t="s">
        <v>122</v>
      </c>
      <c r="D49" s="113" t="s">
        <v>30</v>
      </c>
      <c r="E49" s="114"/>
      <c r="F49" s="26" t="s">
        <v>84</v>
      </c>
      <c r="G49" s="27" t="s">
        <v>83</v>
      </c>
      <c r="H49" s="27">
        <v>1</v>
      </c>
      <c r="I49" s="28">
        <v>1990</v>
      </c>
    </row>
    <row r="50" spans="2:9" ht="26.4" x14ac:dyDescent="0.3">
      <c r="B50" s="21">
        <v>3</v>
      </c>
      <c r="C50" s="22" t="s">
        <v>122</v>
      </c>
      <c r="D50" s="113" t="s">
        <v>30</v>
      </c>
      <c r="E50" s="114"/>
      <c r="F50" s="26" t="s">
        <v>32</v>
      </c>
      <c r="G50" s="27" t="s">
        <v>31</v>
      </c>
      <c r="H50" s="27">
        <v>1</v>
      </c>
      <c r="I50" s="28">
        <f>(7966.68*1.9%)+(4461.65*1.6%)</f>
        <v>222.75331999999997</v>
      </c>
    </row>
    <row r="51" spans="2:9" ht="51" customHeight="1" x14ac:dyDescent="0.3">
      <c r="B51" s="21">
        <v>4</v>
      </c>
      <c r="C51" s="22" t="s">
        <v>122</v>
      </c>
      <c r="D51" s="113" t="s">
        <v>30</v>
      </c>
      <c r="E51" s="114"/>
      <c r="F51" s="46" t="s">
        <v>96</v>
      </c>
      <c r="G51" s="27" t="s">
        <v>31</v>
      </c>
      <c r="H51" s="27">
        <v>1</v>
      </c>
      <c r="I51" s="28">
        <f>515.5*0.05</f>
        <v>25.775000000000002</v>
      </c>
    </row>
    <row r="52" spans="2:9" x14ac:dyDescent="0.3">
      <c r="B52" s="115" t="s">
        <v>123</v>
      </c>
      <c r="C52" s="116"/>
      <c r="D52" s="116"/>
      <c r="E52" s="116"/>
      <c r="F52" s="116"/>
      <c r="G52" s="116"/>
      <c r="H52" s="117"/>
      <c r="I52" s="42">
        <f>SUM(I48:I51)</f>
        <v>3630.3783200000003</v>
      </c>
    </row>
    <row r="53" spans="2:9" x14ac:dyDescent="0.3">
      <c r="B53" s="110" t="s">
        <v>124</v>
      </c>
      <c r="C53" s="111"/>
      <c r="D53" s="111"/>
      <c r="E53" s="111"/>
      <c r="F53" s="111"/>
      <c r="G53" s="111"/>
      <c r="H53" s="111"/>
      <c r="I53" s="112"/>
    </row>
    <row r="54" spans="2:9" ht="26.4" x14ac:dyDescent="0.3">
      <c r="B54" s="21">
        <v>1</v>
      </c>
      <c r="C54" s="22" t="s">
        <v>125</v>
      </c>
      <c r="D54" s="113" t="s">
        <v>30</v>
      </c>
      <c r="E54" s="114"/>
      <c r="F54" s="26" t="s">
        <v>28</v>
      </c>
      <c r="G54" s="27" t="s">
        <v>29</v>
      </c>
      <c r="H54" s="27">
        <v>515.5</v>
      </c>
      <c r="I54" s="28">
        <f>H54*2.7</f>
        <v>1391.8500000000001</v>
      </c>
    </row>
    <row r="55" spans="2:9" ht="26.4" x14ac:dyDescent="0.3">
      <c r="B55" s="21">
        <v>2</v>
      </c>
      <c r="C55" s="22" t="s">
        <v>125</v>
      </c>
      <c r="D55" s="113" t="s">
        <v>30</v>
      </c>
      <c r="E55" s="114"/>
      <c r="F55" s="26" t="s">
        <v>32</v>
      </c>
      <c r="G55" s="27" t="s">
        <v>31</v>
      </c>
      <c r="H55" s="27">
        <v>1</v>
      </c>
      <c r="I55" s="28">
        <f>(7966.68*1.9%)+(38892.26*1.6%)</f>
        <v>773.64308000000005</v>
      </c>
    </row>
    <row r="56" spans="2:9" ht="55.5" customHeight="1" x14ac:dyDescent="0.3">
      <c r="B56" s="21">
        <v>3</v>
      </c>
      <c r="C56" s="22" t="s">
        <v>125</v>
      </c>
      <c r="D56" s="113" t="s">
        <v>30</v>
      </c>
      <c r="E56" s="114"/>
      <c r="F56" s="46" t="s">
        <v>96</v>
      </c>
      <c r="G56" s="27" t="s">
        <v>31</v>
      </c>
      <c r="H56" s="27">
        <v>1</v>
      </c>
      <c r="I56" s="28">
        <f>515.5*0.05</f>
        <v>25.775000000000002</v>
      </c>
    </row>
    <row r="57" spans="2:9" x14ac:dyDescent="0.3">
      <c r="B57" s="115" t="s">
        <v>126</v>
      </c>
      <c r="C57" s="116"/>
      <c r="D57" s="116"/>
      <c r="E57" s="116"/>
      <c r="F57" s="116"/>
      <c r="G57" s="116"/>
      <c r="H57" s="117"/>
      <c r="I57" s="42">
        <f>SUM(I54:I56)</f>
        <v>2191.2680800000003</v>
      </c>
    </row>
    <row r="58" spans="2:9" x14ac:dyDescent="0.3">
      <c r="B58" s="110" t="s">
        <v>127</v>
      </c>
      <c r="C58" s="111"/>
      <c r="D58" s="111"/>
      <c r="E58" s="111"/>
      <c r="F58" s="111"/>
      <c r="G58" s="111"/>
      <c r="H58" s="111"/>
      <c r="I58" s="112"/>
    </row>
    <row r="59" spans="2:9" ht="26.4" x14ac:dyDescent="0.3">
      <c r="B59" s="21">
        <v>1</v>
      </c>
      <c r="C59" s="22" t="s">
        <v>129</v>
      </c>
      <c r="D59" s="113" t="s">
        <v>30</v>
      </c>
      <c r="E59" s="114"/>
      <c r="F59" s="26" t="s">
        <v>28</v>
      </c>
      <c r="G59" s="27" t="s">
        <v>29</v>
      </c>
      <c r="H59" s="27">
        <v>515.5</v>
      </c>
      <c r="I59" s="28">
        <f>H59*2.7</f>
        <v>1391.8500000000001</v>
      </c>
    </row>
    <row r="60" spans="2:9" x14ac:dyDescent="0.3">
      <c r="B60" s="21">
        <v>2</v>
      </c>
      <c r="C60" s="22" t="s">
        <v>129</v>
      </c>
      <c r="D60" s="113" t="s">
        <v>30</v>
      </c>
      <c r="E60" s="114"/>
      <c r="F60" s="26" t="s">
        <v>128</v>
      </c>
      <c r="G60" s="27" t="s">
        <v>83</v>
      </c>
      <c r="H60" s="27">
        <v>1</v>
      </c>
      <c r="I60" s="28">
        <v>1480</v>
      </c>
    </row>
    <row r="61" spans="2:9" ht="26.4" x14ac:dyDescent="0.3">
      <c r="B61" s="21">
        <v>3</v>
      </c>
      <c r="C61" s="22" t="s">
        <v>129</v>
      </c>
      <c r="D61" s="113" t="s">
        <v>30</v>
      </c>
      <c r="E61" s="114"/>
      <c r="F61" s="26" t="s">
        <v>32</v>
      </c>
      <c r="G61" s="27" t="s">
        <v>31</v>
      </c>
      <c r="H61" s="27">
        <v>1</v>
      </c>
      <c r="I61" s="28">
        <f>(7966.68*1.9%)+(7182.9*1.6%)</f>
        <v>266.29331999999999</v>
      </c>
    </row>
    <row r="62" spans="2:9" ht="51.75" customHeight="1" x14ac:dyDescent="0.3">
      <c r="B62" s="21">
        <v>4</v>
      </c>
      <c r="C62" s="22" t="s">
        <v>129</v>
      </c>
      <c r="D62" s="113" t="s">
        <v>30</v>
      </c>
      <c r="E62" s="114"/>
      <c r="F62" s="46" t="s">
        <v>96</v>
      </c>
      <c r="G62" s="27" t="s">
        <v>31</v>
      </c>
      <c r="H62" s="27">
        <v>1</v>
      </c>
      <c r="I62" s="28">
        <f>515.5*0.05</f>
        <v>25.775000000000002</v>
      </c>
    </row>
    <row r="63" spans="2:9" x14ac:dyDescent="0.3">
      <c r="B63" s="115" t="s">
        <v>130</v>
      </c>
      <c r="C63" s="116"/>
      <c r="D63" s="116"/>
      <c r="E63" s="116"/>
      <c r="F63" s="116"/>
      <c r="G63" s="116"/>
      <c r="H63" s="117"/>
      <c r="I63" s="42">
        <f>SUM(I59:I62)</f>
        <v>3163.9183200000002</v>
      </c>
    </row>
    <row r="64" spans="2:9" x14ac:dyDescent="0.3">
      <c r="B64" s="110" t="s">
        <v>131</v>
      </c>
      <c r="C64" s="111"/>
      <c r="D64" s="111"/>
      <c r="E64" s="111"/>
      <c r="F64" s="111"/>
      <c r="G64" s="111"/>
      <c r="H64" s="111"/>
      <c r="I64" s="112"/>
    </row>
    <row r="65" spans="2:9" ht="26.4" x14ac:dyDescent="0.3">
      <c r="B65" s="21">
        <v>1</v>
      </c>
      <c r="C65" s="22" t="s">
        <v>132</v>
      </c>
      <c r="D65" s="113" t="s">
        <v>30</v>
      </c>
      <c r="E65" s="114"/>
      <c r="F65" s="26" t="s">
        <v>28</v>
      </c>
      <c r="G65" s="27" t="s">
        <v>29</v>
      </c>
      <c r="H65" s="27">
        <v>515.5</v>
      </c>
      <c r="I65" s="28">
        <f>H65*2.7</f>
        <v>1391.8500000000001</v>
      </c>
    </row>
    <row r="66" spans="2:9" ht="26.4" x14ac:dyDescent="0.3">
      <c r="B66" s="21">
        <v>2</v>
      </c>
      <c r="C66" s="22" t="s">
        <v>132</v>
      </c>
      <c r="D66" s="113" t="s">
        <v>30</v>
      </c>
      <c r="E66" s="114"/>
      <c r="F66" s="26" t="s">
        <v>32</v>
      </c>
      <c r="G66" s="27" t="s">
        <v>31</v>
      </c>
      <c r="H66" s="27">
        <v>1</v>
      </c>
      <c r="I66" s="28">
        <f>(8142.72*1.9%)+(7628.49*1.6%)</f>
        <v>276.76751999999999</v>
      </c>
    </row>
    <row r="67" spans="2:9" ht="54.75" customHeight="1" x14ac:dyDescent="0.3">
      <c r="B67" s="21">
        <v>3</v>
      </c>
      <c r="C67" s="22" t="s">
        <v>132</v>
      </c>
      <c r="D67" s="113" t="s">
        <v>30</v>
      </c>
      <c r="E67" s="114"/>
      <c r="F67" s="46" t="s">
        <v>96</v>
      </c>
      <c r="G67" s="27" t="s">
        <v>31</v>
      </c>
      <c r="H67" s="27">
        <v>1</v>
      </c>
      <c r="I67" s="28">
        <f>515.5*0.05</f>
        <v>25.775000000000002</v>
      </c>
    </row>
    <row r="68" spans="2:9" x14ac:dyDescent="0.3">
      <c r="B68" s="115" t="s">
        <v>133</v>
      </c>
      <c r="C68" s="116"/>
      <c r="D68" s="116"/>
      <c r="E68" s="116"/>
      <c r="F68" s="116"/>
      <c r="G68" s="116"/>
      <c r="H68" s="117"/>
      <c r="I68" s="42">
        <f>SUM(I65:I67)</f>
        <v>1694.3925200000003</v>
      </c>
    </row>
    <row r="69" spans="2:9" x14ac:dyDescent="0.3">
      <c r="B69" s="110" t="s">
        <v>134</v>
      </c>
      <c r="C69" s="111"/>
      <c r="D69" s="111"/>
      <c r="E69" s="111"/>
      <c r="F69" s="111"/>
      <c r="G69" s="111"/>
      <c r="H69" s="111"/>
      <c r="I69" s="112"/>
    </row>
    <row r="70" spans="2:9" ht="26.4" x14ac:dyDescent="0.3">
      <c r="B70" s="21">
        <v>1</v>
      </c>
      <c r="C70" s="22" t="s">
        <v>135</v>
      </c>
      <c r="D70" s="113" t="s">
        <v>30</v>
      </c>
      <c r="E70" s="114"/>
      <c r="F70" s="26" t="s">
        <v>28</v>
      </c>
      <c r="G70" s="27" t="s">
        <v>29</v>
      </c>
      <c r="H70" s="27">
        <v>515.5</v>
      </c>
      <c r="I70" s="28">
        <f>H70*2.7</f>
        <v>1391.8500000000001</v>
      </c>
    </row>
    <row r="71" spans="2:9" x14ac:dyDescent="0.3">
      <c r="B71" s="21">
        <v>2</v>
      </c>
      <c r="C71" s="22" t="s">
        <v>135</v>
      </c>
      <c r="D71" s="113" t="s">
        <v>30</v>
      </c>
      <c r="E71" s="114"/>
      <c r="F71" s="26" t="s">
        <v>88</v>
      </c>
      <c r="G71" s="27" t="s">
        <v>83</v>
      </c>
      <c r="H71" s="27">
        <v>1</v>
      </c>
      <c r="I71" s="28">
        <v>4200</v>
      </c>
    </row>
    <row r="72" spans="2:9" ht="26.4" x14ac:dyDescent="0.3">
      <c r="B72" s="21">
        <v>3</v>
      </c>
      <c r="C72" s="22" t="s">
        <v>135</v>
      </c>
      <c r="D72" s="113" t="s">
        <v>30</v>
      </c>
      <c r="E72" s="114"/>
      <c r="F72" s="26" t="s">
        <v>32</v>
      </c>
      <c r="G72" s="27" t="s">
        <v>31</v>
      </c>
      <c r="H72" s="27">
        <v>1</v>
      </c>
      <c r="I72" s="28">
        <f>(7993.99*1.9%)+(5624.2*1.6%)</f>
        <v>241.87300999999999</v>
      </c>
    </row>
    <row r="73" spans="2:9" ht="51.75" customHeight="1" x14ac:dyDescent="0.3">
      <c r="B73" s="21">
        <v>4</v>
      </c>
      <c r="C73" s="22" t="s">
        <v>135</v>
      </c>
      <c r="D73" s="113" t="s">
        <v>30</v>
      </c>
      <c r="E73" s="114"/>
      <c r="F73" s="46" t="s">
        <v>96</v>
      </c>
      <c r="G73" s="27" t="s">
        <v>31</v>
      </c>
      <c r="H73" s="27">
        <v>1</v>
      </c>
      <c r="I73" s="28">
        <f>515.5*0.05</f>
        <v>25.775000000000002</v>
      </c>
    </row>
    <row r="74" spans="2:9" x14ac:dyDescent="0.3">
      <c r="B74" s="115" t="s">
        <v>136</v>
      </c>
      <c r="C74" s="116"/>
      <c r="D74" s="116"/>
      <c r="E74" s="116"/>
      <c r="F74" s="116"/>
      <c r="G74" s="116"/>
      <c r="H74" s="117"/>
      <c r="I74" s="42">
        <f>SUM(I70:I73)</f>
        <v>5859.4980100000002</v>
      </c>
    </row>
    <row r="75" spans="2:9" ht="15.6" x14ac:dyDescent="0.3">
      <c r="B75" s="128" t="s">
        <v>137</v>
      </c>
      <c r="C75" s="129"/>
      <c r="D75" s="129"/>
      <c r="E75" s="129"/>
      <c r="F75" s="129"/>
      <c r="G75" s="129"/>
      <c r="H75" s="130"/>
      <c r="I75" s="33">
        <f>I14+I20+I25+I30+I35+I41+I46+I52+I57+I63+I68++I74</f>
        <v>42548.812130000006</v>
      </c>
    </row>
    <row r="76" spans="2:9" x14ac:dyDescent="0.3">
      <c r="B76" s="23"/>
      <c r="C76" s="23"/>
      <c r="D76" s="24"/>
      <c r="E76" s="24"/>
      <c r="F76" s="24"/>
      <c r="G76" s="24"/>
      <c r="H76" s="24"/>
      <c r="I76" s="25"/>
    </row>
    <row r="77" spans="2:9" x14ac:dyDescent="0.3">
      <c r="B77" s="16"/>
      <c r="C77" s="16"/>
      <c r="D77" s="16"/>
      <c r="E77" s="16"/>
      <c r="F77" s="16"/>
      <c r="G77" s="16"/>
      <c r="H77" s="16"/>
      <c r="I77" s="16"/>
    </row>
    <row r="78" spans="2:9" ht="29.25" customHeight="1" x14ac:dyDescent="0.3">
      <c r="B78" s="122"/>
      <c r="C78" s="122"/>
      <c r="D78" s="122"/>
      <c r="E78" s="122"/>
      <c r="F78" s="122"/>
      <c r="G78" s="122"/>
      <c r="H78" s="122"/>
      <c r="I78" s="122"/>
    </row>
    <row r="79" spans="2:9" ht="14.4" x14ac:dyDescent="0.3">
      <c r="B79" s="69"/>
      <c r="C79" s="69"/>
      <c r="D79" s="69"/>
      <c r="E79" s="69"/>
    </row>
    <row r="80" spans="2:9" ht="14.4" x14ac:dyDescent="0.3">
      <c r="B80" s="70"/>
      <c r="C80" s="70"/>
      <c r="D80" s="70"/>
      <c r="E80" s="70"/>
      <c r="G80" s="70"/>
      <c r="H80" s="70"/>
      <c r="I80" s="70"/>
    </row>
  </sheetData>
  <mergeCells count="77">
    <mergeCell ref="H8:H9"/>
    <mergeCell ref="I8:I9"/>
    <mergeCell ref="B78:I78"/>
    <mergeCell ref="D8:E9"/>
    <mergeCell ref="B8:B9"/>
    <mergeCell ref="C8:C9"/>
    <mergeCell ref="F8:F9"/>
    <mergeCell ref="G8:G9"/>
    <mergeCell ref="B10:I10"/>
    <mergeCell ref="B14:H14"/>
    <mergeCell ref="B75:H75"/>
    <mergeCell ref="D13:E13"/>
    <mergeCell ref="D11:E11"/>
    <mergeCell ref="D12:E12"/>
    <mergeCell ref="D29:E29"/>
    <mergeCell ref="B30:H30"/>
    <mergeCell ref="B80:E80"/>
    <mergeCell ref="G80:I80"/>
    <mergeCell ref="B15:I15"/>
    <mergeCell ref="D16:E16"/>
    <mergeCell ref="D18:E18"/>
    <mergeCell ref="D19:E19"/>
    <mergeCell ref="B20:H20"/>
    <mergeCell ref="B21:I21"/>
    <mergeCell ref="D22:E22"/>
    <mergeCell ref="D23:E23"/>
    <mergeCell ref="D24:E24"/>
    <mergeCell ref="B25:H25"/>
    <mergeCell ref="B26:I26"/>
    <mergeCell ref="D27:E27"/>
    <mergeCell ref="D28:E28"/>
    <mergeCell ref="D34:E34"/>
    <mergeCell ref="B79:E79"/>
    <mergeCell ref="B36:I36"/>
    <mergeCell ref="D37:E37"/>
    <mergeCell ref="D39:E39"/>
    <mergeCell ref="D40:E40"/>
    <mergeCell ref="B41:H41"/>
    <mergeCell ref="D38:E38"/>
    <mergeCell ref="B42:I42"/>
    <mergeCell ref="D43:E43"/>
    <mergeCell ref="D44:E44"/>
    <mergeCell ref="D45:E45"/>
    <mergeCell ref="B46:H46"/>
    <mergeCell ref="B47:I47"/>
    <mergeCell ref="D48:E48"/>
    <mergeCell ref="D50:E50"/>
    <mergeCell ref="B52:H52"/>
    <mergeCell ref="D49:E49"/>
    <mergeCell ref="B53:I53"/>
    <mergeCell ref="D54:E54"/>
    <mergeCell ref="B35:H35"/>
    <mergeCell ref="D72:E72"/>
    <mergeCell ref="D73:E73"/>
    <mergeCell ref="B74:H74"/>
    <mergeCell ref="D71:E71"/>
    <mergeCell ref="D65:E65"/>
    <mergeCell ref="D66:E66"/>
    <mergeCell ref="D67:E67"/>
    <mergeCell ref="B68:H68"/>
    <mergeCell ref="B69:I69"/>
    <mergeCell ref="B31:I31"/>
    <mergeCell ref="D32:E32"/>
    <mergeCell ref="D33:E33"/>
    <mergeCell ref="D17:E17"/>
    <mergeCell ref="D70:E70"/>
    <mergeCell ref="D61:E61"/>
    <mergeCell ref="D62:E62"/>
    <mergeCell ref="B63:H63"/>
    <mergeCell ref="D60:E60"/>
    <mergeCell ref="B64:I64"/>
    <mergeCell ref="D55:E55"/>
    <mergeCell ref="D56:E56"/>
    <mergeCell ref="B57:H57"/>
    <mergeCell ref="B58:I58"/>
    <mergeCell ref="D59:E59"/>
    <mergeCell ref="D51:E51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13"/>
  <sheetViews>
    <sheetView zoomScaleNormal="100" workbookViewId="0">
      <selection activeCell="F18" sqref="F18"/>
    </sheetView>
  </sheetViews>
  <sheetFormatPr defaultColWidth="9.109375" defaultRowHeight="13.8" x14ac:dyDescent="0.3"/>
  <cols>
    <col min="1" max="1" width="4.44140625" style="13" customWidth="1"/>
    <col min="2" max="2" width="6.5546875" style="13" customWidth="1"/>
    <col min="3" max="3" width="10.6640625" style="13" customWidth="1"/>
    <col min="4" max="4" width="6.88671875" style="13" customWidth="1"/>
    <col min="5" max="5" width="9.44140625" style="13" customWidth="1"/>
    <col min="6" max="6" width="25" style="13" customWidth="1"/>
    <col min="7" max="7" width="8.88671875" style="13" customWidth="1"/>
    <col min="8" max="8" width="8.33203125" style="13" customWidth="1"/>
    <col min="9" max="9" width="10.88671875" style="13" customWidth="1"/>
    <col min="10" max="16384" width="9.109375" style="13"/>
  </cols>
  <sheetData>
    <row r="1" spans="2:10" x14ac:dyDescent="0.3">
      <c r="B1" s="9"/>
      <c r="C1" s="10"/>
      <c r="D1" s="11"/>
      <c r="E1" s="12"/>
      <c r="F1" s="12"/>
      <c r="G1" s="9"/>
      <c r="H1" s="9"/>
    </row>
    <row r="2" spans="2:10" ht="18" x14ac:dyDescent="0.35">
      <c r="B2" s="14" t="s">
        <v>18</v>
      </c>
      <c r="C2" s="14"/>
      <c r="D2" s="15"/>
      <c r="E2" s="15"/>
      <c r="F2" s="15"/>
      <c r="G2" s="15"/>
      <c r="H2" s="16"/>
      <c r="I2" s="16"/>
    </row>
    <row r="3" spans="2:10" ht="18" x14ac:dyDescent="0.35">
      <c r="B3" s="14" t="s">
        <v>33</v>
      </c>
      <c r="C3" s="14"/>
      <c r="D3" s="15"/>
      <c r="E3" s="15"/>
      <c r="F3" s="15"/>
      <c r="G3" s="15"/>
      <c r="H3" s="16"/>
      <c r="I3" s="16"/>
    </row>
    <row r="4" spans="2:10" ht="18" x14ac:dyDescent="0.35">
      <c r="B4" s="14" t="s">
        <v>69</v>
      </c>
      <c r="C4" s="14"/>
      <c r="D4" s="17"/>
      <c r="E4" s="17"/>
      <c r="F4" s="14"/>
      <c r="G4" s="15"/>
      <c r="H4" s="16"/>
      <c r="I4" s="16"/>
    </row>
    <row r="5" spans="2:10" ht="18" x14ac:dyDescent="0.35">
      <c r="B5" s="14" t="s">
        <v>97</v>
      </c>
      <c r="C5" s="14"/>
      <c r="D5" s="17"/>
      <c r="E5" s="17"/>
      <c r="F5" s="14"/>
      <c r="G5" s="15"/>
      <c r="H5" s="16"/>
      <c r="I5" s="16"/>
    </row>
    <row r="6" spans="2:10" ht="18" x14ac:dyDescent="0.35">
      <c r="B6" s="29" t="s">
        <v>62</v>
      </c>
      <c r="C6" s="29"/>
      <c r="D6" s="30"/>
      <c r="E6" s="30"/>
      <c r="F6" s="29"/>
      <c r="G6" s="31"/>
      <c r="H6" s="31"/>
      <c r="I6" s="31"/>
      <c r="J6" s="32"/>
    </row>
    <row r="7" spans="2:10" x14ac:dyDescent="0.3">
      <c r="B7" s="18"/>
      <c r="C7" s="18"/>
      <c r="D7" s="18"/>
      <c r="E7" s="18"/>
      <c r="F7" s="18"/>
      <c r="G7" s="18"/>
      <c r="H7" s="19" t="s">
        <v>19</v>
      </c>
      <c r="I7" s="20">
        <f ca="1">TODAY()</f>
        <v>45379</v>
      </c>
    </row>
    <row r="8" spans="2:10" ht="12.75" customHeight="1" x14ac:dyDescent="0.3">
      <c r="B8" s="125" t="s">
        <v>20</v>
      </c>
      <c r="C8" s="118" t="s">
        <v>27</v>
      </c>
      <c r="D8" s="123" t="s">
        <v>21</v>
      </c>
      <c r="E8" s="120"/>
      <c r="F8" s="118" t="s">
        <v>22</v>
      </c>
      <c r="G8" s="118" t="s">
        <v>23</v>
      </c>
      <c r="H8" s="118" t="s">
        <v>24</v>
      </c>
      <c r="I8" s="120" t="s">
        <v>26</v>
      </c>
    </row>
    <row r="9" spans="2:10" ht="24" customHeight="1" x14ac:dyDescent="0.3">
      <c r="B9" s="126"/>
      <c r="C9" s="119"/>
      <c r="D9" s="124"/>
      <c r="E9" s="121"/>
      <c r="F9" s="127"/>
      <c r="G9" s="127"/>
      <c r="H9" s="119"/>
      <c r="I9" s="121"/>
    </row>
    <row r="10" spans="2:10" x14ac:dyDescent="0.3">
      <c r="B10" s="110" t="s">
        <v>110</v>
      </c>
      <c r="C10" s="111"/>
      <c r="D10" s="111"/>
      <c r="E10" s="111"/>
      <c r="F10" s="111"/>
      <c r="G10" s="111"/>
      <c r="H10" s="111"/>
      <c r="I10" s="112"/>
    </row>
    <row r="11" spans="2:10" ht="48.75" customHeight="1" x14ac:dyDescent="0.3">
      <c r="B11" s="21">
        <v>1</v>
      </c>
      <c r="C11" s="22" t="s">
        <v>111</v>
      </c>
      <c r="D11" s="113" t="s">
        <v>30</v>
      </c>
      <c r="E11" s="114"/>
      <c r="F11" s="26" t="s">
        <v>112</v>
      </c>
      <c r="G11" s="27" t="s">
        <v>83</v>
      </c>
      <c r="H11" s="27">
        <v>1</v>
      </c>
      <c r="I11" s="28">
        <v>2500</v>
      </c>
    </row>
    <row r="12" spans="2:10" x14ac:dyDescent="0.3">
      <c r="B12" s="115" t="s">
        <v>113</v>
      </c>
      <c r="C12" s="116"/>
      <c r="D12" s="116"/>
      <c r="E12" s="116"/>
      <c r="F12" s="116"/>
      <c r="G12" s="116"/>
      <c r="H12" s="117"/>
      <c r="I12" s="42">
        <f>SUM(I11:I11)</f>
        <v>2500</v>
      </c>
    </row>
    <row r="13" spans="2:10" ht="15.6" x14ac:dyDescent="0.3">
      <c r="B13" s="128" t="s">
        <v>137</v>
      </c>
      <c r="C13" s="129"/>
      <c r="D13" s="129"/>
      <c r="E13" s="129"/>
      <c r="F13" s="129"/>
      <c r="G13" s="129"/>
      <c r="H13" s="130"/>
      <c r="I13" s="33">
        <f>I12</f>
        <v>2500</v>
      </c>
    </row>
  </sheetData>
  <mergeCells count="11">
    <mergeCell ref="D11:E11"/>
    <mergeCell ref="B12:H12"/>
    <mergeCell ref="B10:I10"/>
    <mergeCell ref="B13:H13"/>
    <mergeCell ref="H8:H9"/>
    <mergeCell ref="I8:I9"/>
    <mergeCell ref="B8:B9"/>
    <mergeCell ref="C8:C9"/>
    <mergeCell ref="D8:E9"/>
    <mergeCell ref="F8:F9"/>
    <mergeCell ref="G8:G9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52"/>
  <sheetViews>
    <sheetView showRuler="0" topLeftCell="A28" zoomScaleNormal="100" workbookViewId="0">
      <selection activeCell="J47" sqref="J47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56" t="s">
        <v>138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x14ac:dyDescent="0.3">
      <c r="A2" s="156" t="s">
        <v>87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x14ac:dyDescent="0.3">
      <c r="A3" s="157" t="s">
        <v>139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3" x14ac:dyDescent="0.3">
      <c r="A4" s="101" t="s">
        <v>65</v>
      </c>
      <c r="B4" s="102"/>
      <c r="C4" s="102"/>
      <c r="D4" s="103"/>
      <c r="E4" s="101" t="s">
        <v>66</v>
      </c>
      <c r="F4" s="102"/>
      <c r="G4" s="102"/>
      <c r="H4" s="102"/>
      <c r="I4" s="103"/>
      <c r="J4" s="101" t="s">
        <v>63</v>
      </c>
      <c r="K4" s="102"/>
      <c r="L4" s="102"/>
      <c r="M4" s="103"/>
    </row>
    <row r="5" spans="1:13" x14ac:dyDescent="0.3">
      <c r="A5" s="101" t="s">
        <v>67</v>
      </c>
      <c r="B5" s="103"/>
      <c r="C5" s="101" t="s">
        <v>56</v>
      </c>
      <c r="D5" s="102"/>
      <c r="E5" s="102"/>
      <c r="F5" s="102"/>
      <c r="G5" s="102"/>
      <c r="H5" s="103"/>
      <c r="I5" s="101" t="s">
        <v>57</v>
      </c>
      <c r="J5" s="102"/>
      <c r="K5" s="102"/>
      <c r="L5" s="102"/>
      <c r="M5" s="103"/>
    </row>
    <row r="6" spans="1:13" x14ac:dyDescent="0.3">
      <c r="A6" s="94" t="s">
        <v>58</v>
      </c>
      <c r="B6" s="94"/>
      <c r="C6" s="94"/>
      <c r="D6" s="94"/>
      <c r="E6" s="94"/>
      <c r="F6" s="94"/>
      <c r="G6" s="94"/>
      <c r="H6" s="94" t="s">
        <v>59</v>
      </c>
      <c r="I6" s="94"/>
      <c r="J6" s="94"/>
      <c r="K6" s="94"/>
      <c r="L6" s="94"/>
      <c r="M6" s="94"/>
    </row>
    <row r="7" spans="1:13" x14ac:dyDescent="0.3">
      <c r="A7" s="94" t="s">
        <v>68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ht="38.25" customHeight="1" x14ac:dyDescent="0.3">
      <c r="A8" s="161" t="s">
        <v>34</v>
      </c>
      <c r="B8" s="161"/>
      <c r="C8" s="161"/>
      <c r="D8" s="161"/>
      <c r="E8" s="162" t="s">
        <v>35</v>
      </c>
      <c r="F8" s="162"/>
      <c r="G8" s="158" t="s">
        <v>36</v>
      </c>
      <c r="H8" s="159"/>
      <c r="I8" s="160"/>
      <c r="J8" s="158" t="s">
        <v>37</v>
      </c>
      <c r="K8" s="159"/>
      <c r="L8" s="160"/>
      <c r="M8" s="35" t="s">
        <v>38</v>
      </c>
    </row>
    <row r="9" spans="1:13" x14ac:dyDescent="0.3">
      <c r="A9" s="131" t="s">
        <v>39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</row>
    <row r="10" spans="1:13" x14ac:dyDescent="0.3">
      <c r="A10" s="147" t="s">
        <v>40</v>
      </c>
      <c r="B10" s="148"/>
      <c r="C10" s="148"/>
      <c r="D10" s="149"/>
      <c r="E10" s="134">
        <v>5640.21</v>
      </c>
      <c r="F10" s="136"/>
      <c r="G10" s="134">
        <v>26043.360000000001</v>
      </c>
      <c r="H10" s="135"/>
      <c r="I10" s="136"/>
      <c r="J10" s="138">
        <v>28628.16</v>
      </c>
      <c r="K10" s="139"/>
      <c r="L10" s="140"/>
      <c r="M10" s="39">
        <f>E10+G10-J10</f>
        <v>3055.41</v>
      </c>
    </row>
    <row r="11" spans="1:13" ht="14.25" customHeight="1" x14ac:dyDescent="0.3">
      <c r="A11" s="141" t="s">
        <v>41</v>
      </c>
      <c r="B11" s="142"/>
      <c r="C11" s="142"/>
      <c r="D11" s="143"/>
      <c r="E11" s="137">
        <v>6082.21</v>
      </c>
      <c r="F11" s="137"/>
      <c r="G11" s="137">
        <v>28084.44</v>
      </c>
      <c r="H11" s="137"/>
      <c r="I11" s="137"/>
      <c r="J11" s="137">
        <v>30871.78</v>
      </c>
      <c r="K11" s="137"/>
      <c r="L11" s="137"/>
      <c r="M11" s="39">
        <f>E11+G11-J11</f>
        <v>3294.8700000000026</v>
      </c>
    </row>
    <row r="12" spans="1:13" ht="21" customHeight="1" x14ac:dyDescent="0.3">
      <c r="A12" s="101" t="s">
        <v>42</v>
      </c>
      <c r="B12" s="102"/>
      <c r="C12" s="102"/>
      <c r="D12" s="103"/>
      <c r="E12" s="144">
        <f>SUM(E10:E11)</f>
        <v>11722.42</v>
      </c>
      <c r="F12" s="145"/>
      <c r="G12" s="144">
        <f>SUM(G10:G11)</f>
        <v>54127.8</v>
      </c>
      <c r="H12" s="146"/>
      <c r="I12" s="145"/>
      <c r="J12" s="101">
        <f>SUM(J10:J11)</f>
        <v>59499.94</v>
      </c>
      <c r="K12" s="102"/>
      <c r="L12" s="103"/>
      <c r="M12" s="38">
        <f>E12+G12-J12</f>
        <v>6350.2799999999988</v>
      </c>
    </row>
    <row r="13" spans="1:13" x14ac:dyDescent="0.3">
      <c r="A13" s="94" t="s">
        <v>16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45">
        <v>1415.23</v>
      </c>
    </row>
    <row r="14" spans="1:13" x14ac:dyDescent="0.3">
      <c r="A14" s="101" t="s">
        <v>61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3"/>
      <c r="M14" s="37">
        <v>217.73</v>
      </c>
    </row>
    <row r="15" spans="1:13" ht="15" customHeight="1" x14ac:dyDescent="0.3">
      <c r="A15" s="94" t="s">
        <v>95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45">
        <v>1451.49</v>
      </c>
    </row>
    <row r="16" spans="1:13" x14ac:dyDescent="0.3">
      <c r="A16" s="131" t="s">
        <v>43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3"/>
    </row>
    <row r="17" spans="1:13" x14ac:dyDescent="0.3">
      <c r="A17" s="168" t="s">
        <v>13</v>
      </c>
      <c r="B17" s="169"/>
      <c r="C17" s="169"/>
      <c r="D17" s="170"/>
      <c r="E17" s="134">
        <v>160.87</v>
      </c>
      <c r="F17" s="136"/>
      <c r="G17" s="134">
        <v>990.07</v>
      </c>
      <c r="H17" s="135"/>
      <c r="I17" s="136"/>
      <c r="J17" s="138">
        <v>976.88</v>
      </c>
      <c r="K17" s="139"/>
      <c r="L17" s="140"/>
      <c r="M17" s="39">
        <f>E17+G17-J17</f>
        <v>174.06000000000006</v>
      </c>
    </row>
    <row r="18" spans="1:13" ht="14.25" customHeight="1" x14ac:dyDescent="0.3">
      <c r="A18" s="101" t="s">
        <v>14</v>
      </c>
      <c r="B18" s="102"/>
      <c r="C18" s="102"/>
      <c r="D18" s="103"/>
      <c r="E18" s="137">
        <v>71.709999999999994</v>
      </c>
      <c r="F18" s="137"/>
      <c r="G18" s="137">
        <v>349.92</v>
      </c>
      <c r="H18" s="137"/>
      <c r="I18" s="137"/>
      <c r="J18" s="94">
        <v>380.58</v>
      </c>
      <c r="K18" s="94"/>
      <c r="L18" s="94"/>
      <c r="M18" s="39">
        <f t="shared" ref="M18" si="0">E18+G18-J18</f>
        <v>41.050000000000011</v>
      </c>
    </row>
    <row r="19" spans="1:13" x14ac:dyDescent="0.3">
      <c r="A19" s="101" t="s">
        <v>15</v>
      </c>
      <c r="B19" s="102"/>
      <c r="C19" s="102"/>
      <c r="D19" s="103"/>
      <c r="E19" s="137">
        <v>2910.63</v>
      </c>
      <c r="F19" s="137"/>
      <c r="G19" s="101">
        <v>14044.8</v>
      </c>
      <c r="H19" s="102"/>
      <c r="I19" s="103"/>
      <c r="J19" s="101">
        <v>15307.64</v>
      </c>
      <c r="K19" s="102"/>
      <c r="L19" s="103"/>
      <c r="M19" s="39">
        <v>1647.74</v>
      </c>
    </row>
    <row r="20" spans="1:13" ht="27.75" customHeight="1" x14ac:dyDescent="0.3">
      <c r="A20" s="141" t="s">
        <v>44</v>
      </c>
      <c r="B20" s="142"/>
      <c r="C20" s="142"/>
      <c r="D20" s="143"/>
      <c r="E20" s="137">
        <f>SUM(E17:E19)</f>
        <v>3143.21</v>
      </c>
      <c r="F20" s="137"/>
      <c r="G20" s="144">
        <f>SUM(G17:G19)</f>
        <v>15384.789999999999</v>
      </c>
      <c r="H20" s="146"/>
      <c r="I20" s="145"/>
      <c r="J20" s="101">
        <f>SUM(J17:J19)</f>
        <v>16665.099999999999</v>
      </c>
      <c r="K20" s="102"/>
      <c r="L20" s="103"/>
      <c r="M20" s="7">
        <f>SUM(M17:M19)</f>
        <v>1862.8500000000001</v>
      </c>
    </row>
    <row r="21" spans="1:13" ht="18.75" customHeight="1" x14ac:dyDescent="0.3">
      <c r="A21" s="141" t="s">
        <v>9</v>
      </c>
      <c r="B21" s="142"/>
      <c r="C21" s="142"/>
      <c r="D21" s="142"/>
      <c r="E21" s="137"/>
      <c r="F21" s="137"/>
      <c r="G21" s="137"/>
      <c r="H21" s="137"/>
      <c r="I21" s="137"/>
      <c r="J21" s="94"/>
      <c r="K21" s="94"/>
      <c r="L21" s="94"/>
      <c r="M21" s="7">
        <f>M12+M13+M14+M15+M20</f>
        <v>11297.579999999998</v>
      </c>
    </row>
    <row r="22" spans="1:13" ht="17.25" customHeight="1" x14ac:dyDescent="0.3">
      <c r="A22" s="178" t="s">
        <v>45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80"/>
    </row>
    <row r="23" spans="1:13" x14ac:dyDescent="0.3">
      <c r="A23" s="6" t="s">
        <v>20</v>
      </c>
      <c r="B23" s="161" t="s">
        <v>46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71" t="s">
        <v>47</v>
      </c>
      <c r="M23" s="171"/>
    </row>
    <row r="24" spans="1:13" x14ac:dyDescent="0.3">
      <c r="A24" s="40">
        <v>1</v>
      </c>
      <c r="B24" s="163" t="s">
        <v>28</v>
      </c>
      <c r="C24" s="164"/>
      <c r="D24" s="164"/>
      <c r="E24" s="164"/>
      <c r="F24" s="164"/>
      <c r="G24" s="164"/>
      <c r="H24" s="164"/>
      <c r="I24" s="164"/>
      <c r="J24" s="164"/>
      <c r="K24" s="165"/>
      <c r="L24" s="166">
        <f>'СОДЕРЖАНИЕ ЖИЛЬЯ'!I70*12</f>
        <v>16702.2</v>
      </c>
      <c r="M24" s="167"/>
    </row>
    <row r="25" spans="1:13" x14ac:dyDescent="0.3">
      <c r="A25" s="40">
        <v>2</v>
      </c>
      <c r="B25" s="163" t="s">
        <v>32</v>
      </c>
      <c r="C25" s="164"/>
      <c r="D25" s="164"/>
      <c r="E25" s="164"/>
      <c r="F25" s="164"/>
      <c r="G25" s="164"/>
      <c r="H25" s="164"/>
      <c r="I25" s="164"/>
      <c r="J25" s="164"/>
      <c r="K25" s="165"/>
      <c r="L25" s="166">
        <v>3501.31</v>
      </c>
      <c r="M25" s="167"/>
    </row>
    <row r="26" spans="1:13" x14ac:dyDescent="0.3">
      <c r="A26" s="40">
        <v>3</v>
      </c>
      <c r="B26" s="163" t="s">
        <v>96</v>
      </c>
      <c r="C26" s="164"/>
      <c r="D26" s="164"/>
      <c r="E26" s="164"/>
      <c r="F26" s="164"/>
      <c r="G26" s="164"/>
      <c r="H26" s="164"/>
      <c r="I26" s="164"/>
      <c r="J26" s="164"/>
      <c r="K26" s="165"/>
      <c r="L26" s="166">
        <f>'СОДЕРЖАНИЕ ЖИЛЬЯ'!I24*12</f>
        <v>309.3</v>
      </c>
      <c r="M26" s="167"/>
    </row>
    <row r="27" spans="1:13" x14ac:dyDescent="0.3">
      <c r="A27" s="40">
        <v>4</v>
      </c>
      <c r="B27" s="163" t="s">
        <v>140</v>
      </c>
      <c r="C27" s="164"/>
      <c r="D27" s="164"/>
      <c r="E27" s="164"/>
      <c r="F27" s="164"/>
      <c r="G27" s="164"/>
      <c r="H27" s="164"/>
      <c r="I27" s="164"/>
      <c r="J27" s="164"/>
      <c r="K27" s="165"/>
      <c r="L27" s="166">
        <v>2500</v>
      </c>
      <c r="M27" s="167"/>
    </row>
    <row r="28" spans="1:13" x14ac:dyDescent="0.3">
      <c r="A28" s="40">
        <v>5</v>
      </c>
      <c r="B28" s="163" t="s">
        <v>141</v>
      </c>
      <c r="C28" s="164"/>
      <c r="D28" s="164"/>
      <c r="E28" s="164"/>
      <c r="F28" s="164"/>
      <c r="G28" s="164"/>
      <c r="H28" s="164"/>
      <c r="I28" s="164"/>
      <c r="J28" s="164"/>
      <c r="K28" s="165"/>
      <c r="L28" s="166">
        <v>22036</v>
      </c>
      <c r="M28" s="167"/>
    </row>
    <row r="29" spans="1:13" x14ac:dyDescent="0.3">
      <c r="A29" s="150" t="s">
        <v>48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2"/>
      <c r="L29" s="166">
        <f>SUM(L24:L28)</f>
        <v>45048.81</v>
      </c>
      <c r="M29" s="167"/>
    </row>
    <row r="30" spans="1:13" x14ac:dyDescent="0.3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55"/>
      <c r="L30" s="181"/>
      <c r="M30" s="181"/>
    </row>
    <row r="31" spans="1:13" x14ac:dyDescent="0.3">
      <c r="A31" s="163" t="s">
        <v>49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5"/>
      <c r="L31" s="47">
        <v>-30352.75</v>
      </c>
      <c r="M31" s="48"/>
    </row>
    <row r="32" spans="1:13" x14ac:dyDescent="0.3">
      <c r="A32" s="163" t="s">
        <v>53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5"/>
      <c r="L32" s="182">
        <f>M21</f>
        <v>11297.579999999998</v>
      </c>
      <c r="M32" s="176"/>
    </row>
    <row r="33" spans="1:15" x14ac:dyDescent="0.3">
      <c r="A33" s="163" t="s">
        <v>50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5"/>
      <c r="L33" s="175">
        <f>J12</f>
        <v>59499.94</v>
      </c>
      <c r="M33" s="176"/>
      <c r="O33" s="44"/>
    </row>
    <row r="34" spans="1:15" x14ac:dyDescent="0.3">
      <c r="A34" s="163" t="s">
        <v>51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5"/>
      <c r="L34" s="182">
        <f>L29</f>
        <v>45048.81</v>
      </c>
      <c r="M34" s="183"/>
    </row>
    <row r="35" spans="1:15" x14ac:dyDescent="0.3">
      <c r="A35" s="163" t="s">
        <v>52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5"/>
      <c r="L35" s="182">
        <f>L31+L33-L34</f>
        <v>-15901.619999999995</v>
      </c>
      <c r="M35" s="176"/>
    </row>
    <row r="36" spans="1:15" x14ac:dyDescent="0.3">
      <c r="A36" s="34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</row>
    <row r="37" spans="1:15" x14ac:dyDescent="0.3">
      <c r="A37" s="36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4"/>
      <c r="M37" s="174"/>
    </row>
    <row r="38" spans="1:15" x14ac:dyDescent="0.3">
      <c r="A38" s="36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</row>
    <row r="39" spans="1:15" x14ac:dyDescent="0.3">
      <c r="A39" s="36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</row>
    <row r="40" spans="1:15" x14ac:dyDescent="0.3">
      <c r="A40" s="1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"/>
      <c r="M40" s="1"/>
    </row>
    <row r="41" spans="1:15" x14ac:dyDescent="0.3">
      <c r="A41" s="1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</row>
    <row r="42" spans="1:1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91">
    <mergeCell ref="A31:K31"/>
    <mergeCell ref="A33:K33"/>
    <mergeCell ref="B40:K40"/>
    <mergeCell ref="B41:K41"/>
    <mergeCell ref="G20:I20"/>
    <mergeCell ref="J20:L20"/>
    <mergeCell ref="A20:D20"/>
    <mergeCell ref="A22:M22"/>
    <mergeCell ref="L31:M31"/>
    <mergeCell ref="L29:M29"/>
    <mergeCell ref="L30:M30"/>
    <mergeCell ref="L41:M41"/>
    <mergeCell ref="A32:K32"/>
    <mergeCell ref="L32:M32"/>
    <mergeCell ref="L34:M34"/>
    <mergeCell ref="L35:M35"/>
    <mergeCell ref="L36:M36"/>
    <mergeCell ref="L37:M37"/>
    <mergeCell ref="L38:M38"/>
    <mergeCell ref="L39:M39"/>
    <mergeCell ref="L33:M33"/>
    <mergeCell ref="B36:K36"/>
    <mergeCell ref="B37:K37"/>
    <mergeCell ref="B38:K38"/>
    <mergeCell ref="B39:K39"/>
    <mergeCell ref="A34:K34"/>
    <mergeCell ref="A35:K35"/>
    <mergeCell ref="A17:D17"/>
    <mergeCell ref="E17:F17"/>
    <mergeCell ref="G17:I17"/>
    <mergeCell ref="J17:L17"/>
    <mergeCell ref="B23:K23"/>
    <mergeCell ref="L23:M23"/>
    <mergeCell ref="A21:D21"/>
    <mergeCell ref="E19:F19"/>
    <mergeCell ref="E18:F18"/>
    <mergeCell ref="A18:D18"/>
    <mergeCell ref="G18:I18"/>
    <mergeCell ref="J18:L18"/>
    <mergeCell ref="A19:D19"/>
    <mergeCell ref="G19:I19"/>
    <mergeCell ref="J19:L19"/>
    <mergeCell ref="E20:F20"/>
    <mergeCell ref="E21:F21"/>
    <mergeCell ref="G21:I21"/>
    <mergeCell ref="J21:L21"/>
    <mergeCell ref="B24:K24"/>
    <mergeCell ref="B28:K28"/>
    <mergeCell ref="L24:M24"/>
    <mergeCell ref="L28:M28"/>
    <mergeCell ref="B25:K25"/>
    <mergeCell ref="L25:M25"/>
    <mergeCell ref="B26:K26"/>
    <mergeCell ref="B27:K27"/>
    <mergeCell ref="L26:M26"/>
    <mergeCell ref="L27:M27"/>
    <mergeCell ref="A29:K29"/>
    <mergeCell ref="A30:K30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A4:D4"/>
    <mergeCell ref="E4:I4"/>
    <mergeCell ref="J4:M4"/>
    <mergeCell ref="A5:B5"/>
    <mergeCell ref="C5:H5"/>
    <mergeCell ref="I5:M5"/>
    <mergeCell ref="A7:M7"/>
    <mergeCell ref="A9:M9"/>
    <mergeCell ref="A10:D10"/>
    <mergeCell ref="E10:F10"/>
    <mergeCell ref="J12:L12"/>
    <mergeCell ref="A16:M16"/>
    <mergeCell ref="A13:L13"/>
    <mergeCell ref="A15:L15"/>
    <mergeCell ref="G10:I10"/>
    <mergeCell ref="G11:I11"/>
    <mergeCell ref="J11:L11"/>
    <mergeCell ref="J10:L10"/>
    <mergeCell ref="A11:D11"/>
    <mergeCell ref="E11:F11"/>
    <mergeCell ref="A12:D12"/>
    <mergeCell ref="E12:F12"/>
    <mergeCell ref="G12:I12"/>
    <mergeCell ref="A14:L14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ПЕТРОВСКАЯ 70</vt:lpstr>
      <vt:lpstr>СОДЕРЖАНИЕ ЖИЛЬЯ</vt:lpstr>
      <vt:lpstr>РЕМОНТ ЖИЛЬЯ</vt:lpstr>
      <vt:lpstr>ОТЧЕТ ПЕТРОВСКАЯ 70  на подпись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2024-03-28T15:32:30Z</dcterms:modified>
</cp:coreProperties>
</file>