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отчеты конькова\2022г\ул. Петровская, д. 70\"/>
    </mc:Choice>
  </mc:AlternateContent>
  <xr:revisionPtr revIDLastSave="0" documentId="13_ncr:1_{DDC43C93-91FA-4786-B6D8-817FC0056C3C}" xr6:coauthVersionLast="46" xr6:coauthVersionMax="46" xr10:uidLastSave="{00000000-0000-0000-0000-000000000000}"/>
  <bookViews>
    <workbookView xWindow="-108" yWindow="-108" windowWidth="23256" windowHeight="12576" activeTab="3" xr2:uid="{00000000-000D-0000-FFFF-FFFF00000000}"/>
  </bookViews>
  <sheets>
    <sheet name="ОТЧЕТ ПЕТРОВСКАЯ 70" sheetId="1" r:id="rId1"/>
    <sheet name="СОДЕРЖАНИЕ ЖИЛЬЯ" sheetId="2" r:id="rId2"/>
    <sheet name="РЕМОНТ ЖИЛЬЯ" sheetId="3" r:id="rId3"/>
    <sheet name="ОТЧЕТ ПЕТРОВСКАЯ 70." sheetId="4" r:id="rId4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8" i="4" l="1"/>
  <c r="M47" i="1" l="1"/>
  <c r="M46" i="1"/>
  <c r="M45" i="1"/>
  <c r="M18" i="4"/>
  <c r="M19" i="4"/>
  <c r="M17" i="4"/>
  <c r="M11" i="4"/>
  <c r="M10" i="4"/>
  <c r="M20" i="4" l="1"/>
  <c r="I83" i="2"/>
  <c r="I77" i="2"/>
  <c r="I71" i="2"/>
  <c r="I62" i="2"/>
  <c r="I57" i="2"/>
  <c r="I50" i="2"/>
  <c r="I42" i="2"/>
  <c r="I33" i="2"/>
  <c r="I28" i="2"/>
  <c r="I23" i="2"/>
  <c r="I18" i="2"/>
  <c r="I13" i="2" l="1"/>
  <c r="I25" i="3" l="1"/>
  <c r="I38" i="1" s="1"/>
  <c r="I22" i="3"/>
  <c r="I36" i="1" s="1"/>
  <c r="I19" i="3"/>
  <c r="I31" i="1" s="1"/>
  <c r="K31" i="1" s="1"/>
  <c r="I15" i="3"/>
  <c r="I30" i="1" s="1"/>
  <c r="I12" i="3"/>
  <c r="I84" i="2"/>
  <c r="I81" i="2"/>
  <c r="I78" i="2"/>
  <c r="I75" i="2"/>
  <c r="I72" i="2"/>
  <c r="I69" i="2"/>
  <c r="I66" i="2"/>
  <c r="I61" i="2"/>
  <c r="I67" i="2" s="1"/>
  <c r="I20" i="1" s="1"/>
  <c r="K20" i="1" s="1"/>
  <c r="I58" i="2"/>
  <c r="I54" i="2"/>
  <c r="I59" i="2" s="1"/>
  <c r="I19" i="1" s="1"/>
  <c r="K19" i="1" s="1"/>
  <c r="I51" i="2"/>
  <c r="I46" i="2"/>
  <c r="I43" i="2"/>
  <c r="I39" i="2"/>
  <c r="I36" i="2"/>
  <c r="I32" i="2"/>
  <c r="I37" i="2" s="1"/>
  <c r="I16" i="1" s="1"/>
  <c r="K16" i="1" s="1"/>
  <c r="I29" i="2"/>
  <c r="I27" i="2"/>
  <c r="I30" i="2" s="1"/>
  <c r="I15" i="1" s="1"/>
  <c r="K15" i="1" s="1"/>
  <c r="I24" i="2"/>
  <c r="I22" i="2"/>
  <c r="I25" i="2" s="1"/>
  <c r="I14" i="1" s="1"/>
  <c r="K14" i="1" s="1"/>
  <c r="I19" i="2"/>
  <c r="I17" i="2"/>
  <c r="I14" i="2"/>
  <c r="K30" i="1"/>
  <c r="K32" i="1"/>
  <c r="K33" i="1"/>
  <c r="K34" i="1"/>
  <c r="K35" i="1"/>
  <c r="K36" i="1"/>
  <c r="K37" i="1"/>
  <c r="K38" i="1"/>
  <c r="K39" i="1"/>
  <c r="K40" i="1"/>
  <c r="G41" i="1"/>
  <c r="E41" i="1"/>
  <c r="G24" i="1"/>
  <c r="E24" i="1"/>
  <c r="L6" i="1" l="1"/>
  <c r="L7" i="1"/>
  <c r="I26" i="3"/>
  <c r="I29" i="1"/>
  <c r="I41" i="1" s="1"/>
  <c r="I79" i="2"/>
  <c r="I22" i="1" s="1"/>
  <c r="K22" i="1" s="1"/>
  <c r="I20" i="2"/>
  <c r="I13" i="1" s="1"/>
  <c r="K13" i="1" s="1"/>
  <c r="I44" i="2"/>
  <c r="I17" i="1" s="1"/>
  <c r="K17" i="1" s="1"/>
  <c r="I85" i="2"/>
  <c r="I73" i="2"/>
  <c r="I21" i="1" s="1"/>
  <c r="K21" i="1" s="1"/>
  <c r="I52" i="2"/>
  <c r="I18" i="1" s="1"/>
  <c r="K18" i="1" s="1"/>
  <c r="L53" i="4"/>
  <c r="L54" i="4" s="1"/>
  <c r="I23" i="1" l="1"/>
  <c r="K29" i="1"/>
  <c r="K41" i="1" s="1"/>
  <c r="K42" i="1" s="1"/>
  <c r="K23" i="1" l="1"/>
  <c r="J20" i="4"/>
  <c r="G20" i="4"/>
  <c r="E20" i="4"/>
  <c r="J12" i="4"/>
  <c r="G12" i="4"/>
  <c r="E12" i="4"/>
  <c r="M12" i="4" l="1"/>
  <c r="M21" i="4" s="1"/>
  <c r="I7" i="3"/>
  <c r="I11" i="2" l="1"/>
  <c r="I15" i="2" s="1"/>
  <c r="I12" i="1" l="1"/>
  <c r="I86" i="2"/>
  <c r="I7" i="2"/>
  <c r="K12" i="1" l="1"/>
  <c r="K24" i="1" s="1"/>
  <c r="K25" i="1" s="1"/>
  <c r="M54" i="1" s="1"/>
  <c r="I24" i="1"/>
  <c r="K48" i="1"/>
  <c r="I48" i="1"/>
  <c r="M29" i="1"/>
  <c r="C30" i="1" s="1"/>
  <c r="M30" i="1" s="1"/>
  <c r="C31" i="1" s="1"/>
  <c r="M31" i="1" s="1"/>
  <c r="C32" i="1" s="1"/>
  <c r="M32" i="1" s="1"/>
  <c r="C33" i="1" s="1"/>
  <c r="M33" i="1" s="1"/>
  <c r="C34" i="1" s="1"/>
  <c r="M34" i="1" s="1"/>
  <c r="C35" i="1" s="1"/>
  <c r="M35" i="1" s="1"/>
  <c r="C36" i="1" s="1"/>
  <c r="M36" i="1" s="1"/>
  <c r="C37" i="1" s="1"/>
  <c r="M37" i="1" s="1"/>
  <c r="C38" i="1" s="1"/>
  <c r="M38" i="1" s="1"/>
  <c r="C39" i="1" s="1"/>
  <c r="M39" i="1" s="1"/>
  <c r="C40" i="1" s="1"/>
  <c r="M40" i="1" s="1"/>
  <c r="M41" i="1" s="1"/>
  <c r="M48" i="1" l="1"/>
  <c r="M12" i="1"/>
  <c r="C13" i="1" s="1"/>
  <c r="M13" i="1" s="1"/>
  <c r="C14" i="1" s="1"/>
  <c r="M14" i="1" s="1"/>
  <c r="C15" i="1" s="1"/>
  <c r="M15" i="1" s="1"/>
  <c r="C16" i="1" s="1"/>
  <c r="M16" i="1" s="1"/>
  <c r="C17" i="1" s="1"/>
  <c r="M17" i="1" s="1"/>
  <c r="C18" i="1" s="1"/>
  <c r="M18" i="1" s="1"/>
  <c r="C19" i="1" s="1"/>
  <c r="M19" i="1" s="1"/>
  <c r="C20" i="1" s="1"/>
  <c r="M20" i="1" s="1"/>
  <c r="C21" i="1" s="1"/>
  <c r="M21" i="1" s="1"/>
  <c r="C22" i="1" s="1"/>
  <c r="M22" i="1" s="1"/>
  <c r="C23" i="1" s="1"/>
  <c r="M23" i="1" s="1"/>
  <c r="M24" i="1" s="1"/>
  <c r="M53" i="1" s="1"/>
</calcChain>
</file>

<file path=xl/sharedStrings.xml><?xml version="1.0" encoding="utf-8"?>
<sst xmlns="http://schemas.openxmlformats.org/spreadsheetml/2006/main" count="432" uniqueCount="153">
  <si>
    <t>Отчет по статье "Содержание общего имущества МКД"</t>
  </si>
  <si>
    <t>Месяц</t>
  </si>
  <si>
    <t>Начислено за отчетный период, руб.</t>
  </si>
  <si>
    <t>Оплачено за отчетный период, руб.</t>
  </si>
  <si>
    <t>Выполнено работ на сумму, руб.</t>
  </si>
  <si>
    <t xml:space="preserve">Остаток за отчетный период, руб.                                </t>
  </si>
  <si>
    <t>Задолженность жителей на начало отчетного периода        ( руб.)</t>
  </si>
  <si>
    <t>Декабрь</t>
  </si>
  <si>
    <t>Задолженность жителей на конец отчетного периода (руб.)</t>
  </si>
  <si>
    <t>ИТОГО:</t>
  </si>
  <si>
    <t>Отчет по статье "Ремонт общего имущества МКД"</t>
  </si>
  <si>
    <t xml:space="preserve"> Постоянные статьи </t>
  </si>
  <si>
    <t>Статья</t>
  </si>
  <si>
    <t>ХВС СОИД</t>
  </si>
  <si>
    <t>Водоотведение СОИД</t>
  </si>
  <si>
    <t>Электроэнергия СОИД</t>
  </si>
  <si>
    <t>Управление МКД</t>
  </si>
  <si>
    <t>Вознаграждение председателю Совета МКД</t>
  </si>
  <si>
    <t>Баланс дома по факту оплат</t>
  </si>
  <si>
    <t>Информация о выполненных работах</t>
  </si>
  <si>
    <t>по состоянию на</t>
  </si>
  <si>
    <t>№ п/п</t>
  </si>
  <si>
    <t>Место проведения работ</t>
  </si>
  <si>
    <t>Вид работ</t>
  </si>
  <si>
    <t>Ед. изм.</t>
  </si>
  <si>
    <t>Кол-во</t>
  </si>
  <si>
    <t>по статье "Содержание общего имущества МКД"</t>
  </si>
  <si>
    <t>Стоимость</t>
  </si>
  <si>
    <t xml:space="preserve">Дата, № АКТА
</t>
  </si>
  <si>
    <t xml:space="preserve">Аварийно-ремонтное обслуживание </t>
  </si>
  <si>
    <r>
      <t>м</t>
    </r>
    <r>
      <rPr>
        <sz val="10"/>
        <rFont val="Calibri"/>
        <family val="2"/>
        <charset val="204"/>
      </rPr>
      <t>²</t>
    </r>
  </si>
  <si>
    <t>МКД</t>
  </si>
  <si>
    <t>мес</t>
  </si>
  <si>
    <t>Услуги по формированию, печати и доставки квитанций</t>
  </si>
  <si>
    <t>по статье "Ремонт общего имущества МКД"</t>
  </si>
  <si>
    <t>Ежемесячный обход и осмотр инженерных коммуникаций</t>
  </si>
  <si>
    <t>Наименование</t>
  </si>
  <si>
    <t>Сальдо на начало периода</t>
  </si>
  <si>
    <t>Начисленно</t>
  </si>
  <si>
    <t>Собранно</t>
  </si>
  <si>
    <t>Долг за насилением</t>
  </si>
  <si>
    <t>ЖИЛИЩНЫЕ УСЛУГИ</t>
  </si>
  <si>
    <t>Содержание общего имущества МКД</t>
  </si>
  <si>
    <t>Ремонт общего имущества МКД</t>
  </si>
  <si>
    <t>ИТОГО по жилищным услугам</t>
  </si>
  <si>
    <t>КОММУНАЛЬНЫЕ РЕСУРСЫ В ЦЕЛЯХ СОДЕРЖАНИЯ ОБЩЕГО ИМУЩЕСТВА МКД (СОИД)</t>
  </si>
  <si>
    <t>ИТОГО по коммунальным услугам</t>
  </si>
  <si>
    <t>РАСПРЕДЕЛЕНИЕ СТОИМОСТИ РАБОТ</t>
  </si>
  <si>
    <t>Наименование статей затрат</t>
  </si>
  <si>
    <t>Ед. изм. Руб.</t>
  </si>
  <si>
    <t>ВСЕГО РАСХОДОВ</t>
  </si>
  <si>
    <t>Наличие средст на начало указанного периода</t>
  </si>
  <si>
    <t>Оплаченно за указанный период</t>
  </si>
  <si>
    <t>Затраченно за указанный период</t>
  </si>
  <si>
    <t>Наличие средств на конец указанного периода</t>
  </si>
  <si>
    <t>Задолженность за насилением на конец отчетного периода</t>
  </si>
  <si>
    <t xml:space="preserve">Остаток по статье "Содержание общего имущества МКД" на начало периода </t>
  </si>
  <si>
    <t xml:space="preserve">Остаток по статье "Ремонт общего имущества МКД" на начало периода </t>
  </si>
  <si>
    <t>Содержание общего имущества МКД -4,21 руб.</t>
  </si>
  <si>
    <t>Ремонт общего имущества МКД - 4,54 руб.</t>
  </si>
  <si>
    <t>Управление многоквартирным домом - 1,95 руб.</t>
  </si>
  <si>
    <t xml:space="preserve">Вознаграждение председателю МКД -2,00 руб. </t>
  </si>
  <si>
    <t>Приказ ГЖИ № 2243-Л  от 30.11.21г.</t>
  </si>
  <si>
    <t xml:space="preserve">Содержание газовых сетей </t>
  </si>
  <si>
    <t>Управляющая компания ООО "УК "ЮгДомКомфорт" с  01.12.2021 г.</t>
  </si>
  <si>
    <t>Приказ ГЖИ № 2243-Л от 30.11.21г.</t>
  </si>
  <si>
    <t>Лицевой счет МКД по адресу: г. Таганрог, ул.  Петровская ,д.70</t>
  </si>
  <si>
    <t>S жилых помещений - 515,50 м²</t>
  </si>
  <si>
    <t>Протокол №1 от 08 сентября 2021г.</t>
  </si>
  <si>
    <t>Тариф -13,00 руб.</t>
  </si>
  <si>
    <t>Содержание газовых сетей - 0,30 руб.</t>
  </si>
  <si>
    <t>на доме № 70 по ул. Петровская</t>
  </si>
  <si>
    <t>Должники на 01.01.2022г.</t>
  </si>
  <si>
    <t>Баланс дома на 01.01.2022г.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</si>
  <si>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</si>
  <si>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</si>
  <si>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</si>
  <si>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</si>
  <si>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</si>
  <si>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</si>
  <si>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</si>
  <si>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</si>
  <si>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</si>
  <si>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</si>
  <si>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</si>
  <si>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 xml:space="preserve">Остаток по статье "Содержание общего имущества МКД" на конец периода </t>
  </si>
  <si>
    <t>Задолженность на 31.12.2022г.</t>
  </si>
  <si>
    <t xml:space="preserve">Остаток по статье "Ремонт общего имущества МКД" на конец периода </t>
  </si>
  <si>
    <t>за период с 01.01.2022г. по 31.12.2022г.</t>
  </si>
  <si>
    <t>ЯНВАРЬ 2022г.</t>
  </si>
  <si>
    <t>ИТОГО январь 2022г.</t>
  </si>
  <si>
    <t>ФЕВРАЛЬ 2022г.</t>
  </si>
  <si>
    <t>ИТОГО февраль 2022г.</t>
  </si>
  <si>
    <t>МАРТ 2022г.</t>
  </si>
  <si>
    <t>ИТОГО март 2022г.</t>
  </si>
  <si>
    <t>АПРЕЛЬ 2022г.</t>
  </si>
  <si>
    <t>ИТОГО апрель 2022г.</t>
  </si>
  <si>
    <t>МАЙ 2022г.</t>
  </si>
  <si>
    <t>ИТОГО май 2022г.</t>
  </si>
  <si>
    <t>ИЮНЬ 2022г.</t>
  </si>
  <si>
    <t>ИТОГО июнь 2022г.</t>
  </si>
  <si>
    <t>ИЮЛЬ 2022г.</t>
  </si>
  <si>
    <t>ИТОГО июль 2022г.</t>
  </si>
  <si>
    <t>АВГУСТ 2022г.</t>
  </si>
  <si>
    <t>ИТОГО август 2022г.</t>
  </si>
  <si>
    <t>СЕНТЯБРЬ 2022г.</t>
  </si>
  <si>
    <t>ИТОГО сентябрь 2022г.</t>
  </si>
  <si>
    <t>ОКТЯБРЬ 2022г.</t>
  </si>
  <si>
    <t>ИТОГО октябрь 2022г.</t>
  </si>
  <si>
    <t>НОЯБРЬ 2022г.</t>
  </si>
  <si>
    <t>ИТОГО ноябрь 2022г.</t>
  </si>
  <si>
    <t>ДЕКАБРЬ 2022г.</t>
  </si>
  <si>
    <t>ИТОГО декабрь 2022г.</t>
  </si>
  <si>
    <t xml:space="preserve">ИТОГО за 2022г. </t>
  </si>
  <si>
    <t>31.01.2022г.</t>
  </si>
  <si>
    <t>Регулировка системы ЦО</t>
  </si>
  <si>
    <t>усл.</t>
  </si>
  <si>
    <t>Ремонт наружных электрических сетей на высоте более 2.5м</t>
  </si>
  <si>
    <t>Ремонт сетей электрических до ввода к кв. 13</t>
  </si>
  <si>
    <t>28.02.2022г.</t>
  </si>
  <si>
    <t>31.03.2022г.</t>
  </si>
  <si>
    <t>Ремонт электрических сетей на высоте более 2 м кв. 14</t>
  </si>
  <si>
    <t>Ремонт электрических сетей на высоте более 2 м кв. 2,3</t>
  </si>
  <si>
    <t>30.04.2022г.</t>
  </si>
  <si>
    <t>Проверка вентканалов и дымоходов</t>
  </si>
  <si>
    <t>Установка таблички</t>
  </si>
  <si>
    <t>31.05.2022г.</t>
  </si>
  <si>
    <t>30.06.2022г.</t>
  </si>
  <si>
    <t>Удлинение сливной трубы</t>
  </si>
  <si>
    <t>Гидравлические испытания системы ЦО</t>
  </si>
  <si>
    <t>31.07.2022г.</t>
  </si>
  <si>
    <t>Обследование системы ЦК.</t>
  </si>
  <si>
    <t>Вызов службы водоканала</t>
  </si>
  <si>
    <t>Глубокая прочистка системы ЦК</t>
  </si>
  <si>
    <t>31.08.2022г.</t>
  </si>
  <si>
    <t>Обследование и выявление причины аварий системы ЦК</t>
  </si>
  <si>
    <t>Прочистка лежака канализации    16 м.п.</t>
  </si>
  <si>
    <t>Аварийное отключение ХВС. Замена крана кв.8</t>
  </si>
  <si>
    <t>31.08.2022г</t>
  </si>
  <si>
    <t>30.09.2022г.</t>
  </si>
  <si>
    <t>Обследвание системы ЦК. Выявление причины протекания.</t>
  </si>
  <si>
    <t>Ремонт кровли, устранение протечек, укрепление антенны</t>
  </si>
  <si>
    <t>31.10.2022г.</t>
  </si>
  <si>
    <t>Запуск отопления</t>
  </si>
  <si>
    <t>30.11.2022г.</t>
  </si>
  <si>
    <t>31.12.2022г.</t>
  </si>
  <si>
    <t>Начисленно средств за 2022г.</t>
  </si>
  <si>
    <t>Оплачено средств за 2022г.</t>
  </si>
  <si>
    <t>с 01.01.2022г. по 31.12.2022г.</t>
  </si>
  <si>
    <t>дома по адресу: Ростовская область, г. Таганрог, ул.Петровская, д. 70</t>
  </si>
  <si>
    <t>Информация за 2022г.</t>
  </si>
  <si>
    <t>ОТЧЕТ ООО "Управляющая компания "ЮгДомКомфорт" за 2022г. перед собственниками</t>
  </si>
  <si>
    <t>ТО ВДГО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</si>
</sst>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руб.-419];[Red]&quot;-&quot;#,##0.00&quot; &quot;[$руб.-419]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name val="Arial Cyr"/>
      <charset val="204"/>
    </font>
    <font>
      <sz val="9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</font>
    <font>
      <b/>
      <sz val="12"/>
      <name val="Times New Roman"/>
      <family val="1"/>
      <charset val="204"/>
    </font>
    <font>
      <b/>
      <sz val="13.5"/>
      <name val="Times New Roman"/>
      <family val="1"/>
      <charset val="204"/>
    </font>
    <font>
      <sz val="13.5"/>
      <name val="Times New Roman"/>
      <family val="1"/>
      <charset val="204"/>
    </font>
    <font>
      <sz val="13.5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0" fillId="0" borderId="0"/>
    <xf numFmtId="0" fontId="20" fillId="0" borderId="0" applyNumberFormat="0" applyBorder="0" applyProtection="0">
      <alignment horizontal="center"/>
    </xf>
    <xf numFmtId="0" fontId="20" fillId="0" borderId="0" applyNumberFormat="0" applyBorder="0" applyProtection="0">
      <alignment horizontal="center" textRotation="90"/>
    </xf>
    <xf numFmtId="0" fontId="21" fillId="0" borderId="0" applyNumberFormat="0" applyBorder="0" applyProtection="0"/>
    <xf numFmtId="164" fontId="21" fillId="0" borderId="0" applyBorder="0" applyProtection="0"/>
  </cellStyleXfs>
  <cellXfs count="186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2" fontId="3" fillId="0" borderId="4" xfId="0" applyNumberFormat="1" applyFont="1" applyBorder="1"/>
    <xf numFmtId="2" fontId="3" fillId="2" borderId="4" xfId="0" applyNumberFormat="1" applyFont="1" applyFill="1" applyBorder="1"/>
    <xf numFmtId="2" fontId="4" fillId="4" borderId="4" xfId="0" applyNumberFormat="1" applyFont="1" applyFill="1" applyBorder="1" applyAlignment="1">
      <alignment horizontal="right" vertical="center" wrapText="1"/>
    </xf>
    <xf numFmtId="0" fontId="8" fillId="0" borderId="4" xfId="0" applyFont="1" applyBorder="1"/>
    <xf numFmtId="0" fontId="8" fillId="0" borderId="3" xfId="0" applyFont="1" applyBorder="1"/>
    <xf numFmtId="2" fontId="8" fillId="0" borderId="4" xfId="0" applyNumberFormat="1" applyFont="1" applyBorder="1"/>
    <xf numFmtId="2" fontId="9" fillId="0" borderId="4" xfId="0" applyNumberFormat="1" applyFont="1" applyBorder="1"/>
    <xf numFmtId="0" fontId="11" fillId="0" borderId="0" xfId="2" applyFont="1" applyAlignment="1">
      <alignment horizontal="center" vertical="center" wrapText="1"/>
    </xf>
    <xf numFmtId="0" fontId="12" fillId="0" borderId="0" xfId="2" applyFont="1"/>
    <xf numFmtId="0" fontId="12" fillId="0" borderId="0" xfId="2" applyFont="1" applyAlignment="1">
      <alignment horizontal="center" vertical="center" wrapText="1"/>
    </xf>
    <xf numFmtId="0" fontId="12" fillId="0" borderId="0" xfId="2" applyFont="1" applyAlignment="1">
      <alignment horizontal="center" wrapText="1"/>
    </xf>
    <xf numFmtId="0" fontId="10" fillId="0" borderId="0" xfId="2"/>
    <xf numFmtId="0" fontId="13" fillId="0" borderId="0" xfId="2" applyFont="1"/>
    <xf numFmtId="0" fontId="14" fillId="0" borderId="0" xfId="2" applyFont="1"/>
    <xf numFmtId="0" fontId="15" fillId="0" borderId="0" xfId="2" applyFont="1"/>
    <xf numFmtId="0" fontId="14" fillId="0" borderId="0" xfId="2" applyFont="1" applyAlignment="1">
      <alignment horizontal="left" vertical="center" wrapText="1"/>
    </xf>
    <xf numFmtId="0" fontId="16" fillId="0" borderId="0" xfId="2" applyFont="1"/>
    <xf numFmtId="0" fontId="17" fillId="0" borderId="0" xfId="2" applyFont="1" applyAlignment="1">
      <alignment horizontal="right"/>
    </xf>
    <xf numFmtId="14" fontId="17" fillId="0" borderId="0" xfId="2" applyNumberFormat="1" applyFont="1" applyAlignment="1">
      <alignment horizontal="left"/>
    </xf>
    <xf numFmtId="0" fontId="15" fillId="0" borderId="4" xfId="2" applyFont="1" applyBorder="1" applyAlignment="1">
      <alignment horizontal="right" vertical="center" wrapText="1"/>
    </xf>
    <xf numFmtId="0" fontId="15" fillId="0" borderId="4" xfId="2" applyFont="1" applyBorder="1" applyAlignment="1">
      <alignment horizontal="center" vertical="center" wrapText="1"/>
    </xf>
    <xf numFmtId="0" fontId="19" fillId="0" borderId="0" xfId="2" applyFont="1" applyAlignment="1">
      <alignment horizontal="left" vertical="center" wrapText="1"/>
    </xf>
    <xf numFmtId="3" fontId="19" fillId="0" borderId="0" xfId="2" applyNumberFormat="1" applyFont="1" applyAlignment="1">
      <alignment horizontal="left" vertical="center"/>
    </xf>
    <xf numFmtId="4" fontId="18" fillId="0" borderId="0" xfId="2" applyNumberFormat="1" applyFont="1" applyAlignment="1">
      <alignment horizontal="right" vertical="center"/>
    </xf>
    <xf numFmtId="0" fontId="22" fillId="0" borderId="4" xfId="2" applyFont="1" applyBorder="1" applyAlignment="1">
      <alignment horizontal="left" vertical="center" wrapText="1"/>
    </xf>
    <xf numFmtId="0" fontId="22" fillId="0" borderId="4" xfId="2" applyFont="1" applyBorder="1" applyAlignment="1">
      <alignment horizontal="center" vertical="center" wrapText="1"/>
    </xf>
    <xf numFmtId="4" fontId="22" fillId="0" borderId="4" xfId="2" applyNumberFormat="1" applyFont="1" applyBorder="1" applyAlignment="1">
      <alignment horizontal="right" vertical="center" wrapText="1"/>
    </xf>
    <xf numFmtId="0" fontId="25" fillId="0" borderId="0" xfId="2" applyFont="1"/>
    <xf numFmtId="0" fontId="26" fillId="0" borderId="0" xfId="2" applyFont="1" applyAlignment="1">
      <alignment horizontal="left" vertical="center" wrapText="1"/>
    </xf>
    <xf numFmtId="0" fontId="26" fillId="0" borderId="0" xfId="2" applyFont="1"/>
    <xf numFmtId="0" fontId="27" fillId="0" borderId="0" xfId="2" applyFont="1"/>
    <xf numFmtId="4" fontId="24" fillId="2" borderId="4" xfId="2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" fontId="8" fillId="0" borderId="3" xfId="0" applyNumberFormat="1" applyFont="1" applyBorder="1"/>
    <xf numFmtId="2" fontId="8" fillId="4" borderId="3" xfId="0" applyNumberFormat="1" applyFont="1" applyFill="1" applyBorder="1" applyAlignment="1">
      <alignment horizontal="right"/>
    </xf>
    <xf numFmtId="0" fontId="8" fillId="0" borderId="4" xfId="0" applyFont="1" applyBorder="1" applyAlignment="1">
      <alignment horizontal="center" vertical="center"/>
    </xf>
    <xf numFmtId="2" fontId="3" fillId="2" borderId="3" xfId="0" applyNumberFormat="1" applyFont="1" applyFill="1" applyBorder="1"/>
    <xf numFmtId="4" fontId="4" fillId="5" borderId="4" xfId="2" applyNumberFormat="1" applyFont="1" applyFill="1" applyBorder="1" applyAlignment="1">
      <alignment horizontal="right" vertical="center" wrapText="1"/>
    </xf>
    <xf numFmtId="4" fontId="10" fillId="0" borderId="0" xfId="2" applyNumberFormat="1"/>
    <xf numFmtId="2" fontId="0" fillId="0" borderId="0" xfId="0" applyNumberFormat="1"/>
    <xf numFmtId="2" fontId="3" fillId="0" borderId="1" xfId="0" applyNumberFormat="1" applyFont="1" applyBorder="1"/>
    <xf numFmtId="2" fontId="3" fillId="0" borderId="3" xfId="0" applyNumberFormat="1" applyFont="1" applyBorder="1"/>
    <xf numFmtId="0" fontId="3" fillId="4" borderId="1" xfId="0" applyFont="1" applyFill="1" applyBorder="1"/>
    <xf numFmtId="0" fontId="3" fillId="4" borderId="2" xfId="0" applyFont="1" applyFill="1" applyBorder="1"/>
    <xf numFmtId="0" fontId="3" fillId="4" borderId="3" xfId="0" applyFont="1" applyFill="1" applyBorder="1"/>
    <xf numFmtId="2" fontId="3" fillId="4" borderId="1" xfId="0" applyNumberFormat="1" applyFont="1" applyFill="1" applyBorder="1"/>
    <xf numFmtId="2" fontId="3" fillId="4" borderId="3" xfId="0" applyNumberFormat="1" applyFont="1" applyFill="1" applyBorder="1"/>
    <xf numFmtId="2" fontId="3" fillId="0" borderId="4" xfId="0" applyNumberFormat="1" applyFont="1" applyBorder="1"/>
    <xf numFmtId="0" fontId="3" fillId="0" borderId="4" xfId="0" applyFont="1" applyBorder="1"/>
    <xf numFmtId="4" fontId="3" fillId="0" borderId="1" xfId="0" applyNumberFormat="1" applyFont="1" applyBorder="1"/>
    <xf numFmtId="0" fontId="3" fillId="0" borderId="3" xfId="0" applyFont="1" applyBorder="1"/>
    <xf numFmtId="2" fontId="3" fillId="4" borderId="4" xfId="0" applyNumberFormat="1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right" vertical="center" wrapText="1"/>
    </xf>
    <xf numFmtId="2" fontId="3" fillId="4" borderId="2" xfId="0" applyNumberFormat="1" applyFont="1" applyFill="1" applyBorder="1" applyAlignment="1">
      <alignment horizontal="right" vertical="center" wrapText="1"/>
    </xf>
    <xf numFmtId="2" fontId="3" fillId="4" borderId="3" xfId="0" applyNumberFormat="1" applyFont="1" applyFill="1" applyBorder="1" applyAlignment="1">
      <alignment horizontal="right" vertical="center" wrapText="1"/>
    </xf>
    <xf numFmtId="2" fontId="3" fillId="0" borderId="2" xfId="0" applyNumberFormat="1" applyFont="1" applyBorder="1"/>
    <xf numFmtId="2" fontId="3" fillId="2" borderId="1" xfId="0" applyNumberFormat="1" applyFont="1" applyFill="1" applyBorder="1"/>
    <xf numFmtId="2" fontId="3" fillId="2" borderId="2" xfId="0" applyNumberFormat="1" applyFont="1" applyFill="1" applyBorder="1"/>
    <xf numFmtId="2" fontId="3" fillId="2" borderId="3" xfId="0" applyNumberFormat="1" applyFont="1" applyFill="1" applyBorder="1"/>
    <xf numFmtId="0" fontId="1" fillId="0" borderId="0" xfId="0" applyFont="1" applyAlignment="1">
      <alignment horizontal="center"/>
    </xf>
    <xf numFmtId="0" fontId="1" fillId="0" borderId="0" xfId="0" applyFont="1"/>
    <xf numFmtId="2" fontId="3" fillId="2" borderId="4" xfId="0" applyNumberFormat="1" applyFont="1" applyFill="1" applyBorder="1"/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/>
    <xf numFmtId="2" fontId="6" fillId="2" borderId="4" xfId="0" applyNumberFormat="1" applyFont="1" applyFill="1" applyBorder="1"/>
    <xf numFmtId="0" fontId="6" fillId="2" borderId="4" xfId="0" applyFont="1" applyFill="1" applyBorder="1"/>
    <xf numFmtId="0" fontId="3" fillId="3" borderId="4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2" borderId="1" xfId="0" applyFont="1" applyFill="1" applyBorder="1"/>
    <xf numFmtId="0" fontId="3" fillId="2" borderId="3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2" xfId="0" applyFont="1" applyBorder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3" fillId="4" borderId="4" xfId="0" applyFont="1" applyFill="1" applyBorder="1"/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8" fillId="0" borderId="4" xfId="0" applyFont="1" applyBorder="1"/>
    <xf numFmtId="0" fontId="4" fillId="4" borderId="1" xfId="1" applyFont="1" applyFill="1" applyBorder="1" applyAlignment="1">
      <alignment horizontal="right" vertical="center" wrapText="1"/>
    </xf>
    <xf numFmtId="0" fontId="4" fillId="4" borderId="3" xfId="1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2" borderId="2" xfId="0" applyFont="1" applyFill="1" applyBorder="1"/>
    <xf numFmtId="0" fontId="8" fillId="0" borderId="1" xfId="0" applyFont="1" applyBorder="1"/>
    <xf numFmtId="0" fontId="8" fillId="0" borderId="2" xfId="0" applyFont="1" applyBorder="1"/>
    <xf numFmtId="0" fontId="8" fillId="0" borderId="3" xfId="0" applyFont="1" applyBorder="1"/>
    <xf numFmtId="2" fontId="4" fillId="4" borderId="1" xfId="0" applyNumberFormat="1" applyFont="1" applyFill="1" applyBorder="1" applyAlignment="1">
      <alignment horizontal="right" vertical="center" wrapText="1"/>
    </xf>
    <xf numFmtId="2" fontId="4" fillId="4" borderId="3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4" fontId="3" fillId="0" borderId="4" xfId="0" applyNumberFormat="1" applyFont="1" applyBorder="1"/>
    <xf numFmtId="0" fontId="22" fillId="0" borderId="1" xfId="2" applyFont="1" applyBorder="1" applyAlignment="1">
      <alignment horizontal="center" vertical="center" wrapText="1"/>
    </xf>
    <xf numFmtId="0" fontId="22" fillId="0" borderId="3" xfId="2" applyFont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5" borderId="1" xfId="2" applyFont="1" applyFill="1" applyBorder="1" applyAlignment="1">
      <alignment horizontal="left" vertical="center" wrapText="1"/>
    </xf>
    <xf numFmtId="0" fontId="4" fillId="5" borderId="2" xfId="2" applyFont="1" applyFill="1" applyBorder="1" applyAlignment="1">
      <alignment horizontal="left" vertical="center" wrapText="1"/>
    </xf>
    <xf numFmtId="0" fontId="4" fillId="5" borderId="3" xfId="2" applyFont="1" applyFill="1" applyBorder="1" applyAlignment="1">
      <alignment horizontal="left" vertical="center" wrapText="1"/>
    </xf>
    <xf numFmtId="0" fontId="18" fillId="3" borderId="7" xfId="2" applyFont="1" applyFill="1" applyBorder="1" applyAlignment="1">
      <alignment horizontal="center" vertical="center" wrapText="1"/>
    </xf>
    <xf numFmtId="0" fontId="18" fillId="3" borderId="9" xfId="2" applyFont="1" applyFill="1" applyBorder="1" applyAlignment="1">
      <alignment horizontal="center" vertical="center" wrapText="1"/>
    </xf>
    <xf numFmtId="0" fontId="18" fillId="3" borderId="8" xfId="2" applyFont="1" applyFill="1" applyBorder="1" applyAlignment="1">
      <alignment horizontal="center" vertical="center" wrapText="1"/>
    </xf>
    <xf numFmtId="0" fontId="18" fillId="3" borderId="10" xfId="2" applyFont="1" applyFill="1" applyBorder="1" applyAlignment="1">
      <alignment horizontal="center" vertical="center" wrapText="1"/>
    </xf>
    <xf numFmtId="0" fontId="15" fillId="0" borderId="0" xfId="2" applyFont="1" applyAlignment="1">
      <alignment wrapText="1"/>
    </xf>
    <xf numFmtId="0" fontId="18" fillId="3" borderId="5" xfId="2" applyFont="1" applyFill="1" applyBorder="1" applyAlignment="1">
      <alignment horizontal="center" vertical="center" wrapText="1"/>
    </xf>
    <xf numFmtId="0" fontId="18" fillId="3" borderId="11" xfId="2" applyFont="1" applyFill="1" applyBorder="1" applyAlignment="1">
      <alignment horizontal="center" vertical="center" wrapText="1"/>
    </xf>
    <xf numFmtId="0" fontId="18" fillId="3" borderId="4" xfId="2" applyFont="1" applyFill="1" applyBorder="1" applyAlignment="1">
      <alignment horizontal="center" vertical="center" wrapText="1"/>
    </xf>
    <xf numFmtId="0" fontId="19" fillId="3" borderId="4" xfId="2" applyFont="1" applyFill="1" applyBorder="1" applyAlignment="1">
      <alignment wrapText="1"/>
    </xf>
    <xf numFmtId="0" fontId="15" fillId="3" borderId="9" xfId="2" applyFont="1" applyFill="1" applyBorder="1" applyAlignment="1">
      <alignment wrapText="1"/>
    </xf>
    <xf numFmtId="0" fontId="24" fillId="2" borderId="1" xfId="2" applyFont="1" applyFill="1" applyBorder="1" applyAlignment="1">
      <alignment horizontal="center" vertical="center" wrapText="1"/>
    </xf>
    <xf numFmtId="0" fontId="24" fillId="2" borderId="2" xfId="2" applyFont="1" applyFill="1" applyBorder="1" applyAlignment="1">
      <alignment horizontal="center" vertical="center" wrapText="1"/>
    </xf>
    <xf numFmtId="0" fontId="24" fillId="2" borderId="3" xfId="2" applyFont="1" applyFill="1" applyBorder="1" applyAlignment="1">
      <alignment horizontal="center" vertical="center" wrapText="1"/>
    </xf>
    <xf numFmtId="2" fontId="8" fillId="0" borderId="1" xfId="0" applyNumberFormat="1" applyFont="1" applyBorder="1"/>
    <xf numFmtId="2" fontId="8" fillId="0" borderId="3" xfId="0" applyNumberFormat="1" applyFont="1" applyBorder="1"/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2" fontId="8" fillId="0" borderId="1" xfId="0" applyNumberFormat="1" applyFont="1" applyBorder="1" applyAlignment="1">
      <alignment horizontal="right"/>
    </xf>
    <xf numFmtId="2" fontId="8" fillId="0" borderId="3" xfId="0" applyNumberFormat="1" applyFont="1" applyBorder="1" applyAlignment="1">
      <alignment horizontal="right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wrapText="1"/>
    </xf>
    <xf numFmtId="0" fontId="8" fillId="4" borderId="2" xfId="0" applyFont="1" applyFill="1" applyBorder="1" applyAlignment="1">
      <alignment horizontal="left" wrapText="1"/>
    </xf>
    <xf numFmtId="0" fontId="8" fillId="4" borderId="3" xfId="0" applyFont="1" applyFill="1" applyBorder="1" applyAlignment="1">
      <alignment horizontal="left" wrapText="1"/>
    </xf>
    <xf numFmtId="2" fontId="8" fillId="4" borderId="1" xfId="0" applyNumberFormat="1" applyFont="1" applyFill="1" applyBorder="1" applyAlignment="1">
      <alignment horizontal="right"/>
    </xf>
    <xf numFmtId="2" fontId="8" fillId="4" borderId="3" xfId="0" applyNumberFormat="1" applyFont="1" applyFill="1" applyBorder="1" applyAlignment="1">
      <alignment horizontal="right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3" xfId="0" applyFont="1" applyBorder="1" applyAlignment="1">
      <alignment wrapText="1"/>
    </xf>
    <xf numFmtId="2" fontId="8" fillId="4" borderId="2" xfId="0" applyNumberFormat="1" applyFont="1" applyFill="1" applyBorder="1" applyAlignment="1">
      <alignment horizontal="right"/>
    </xf>
    <xf numFmtId="2" fontId="8" fillId="0" borderId="4" xfId="0" applyNumberFormat="1" applyFont="1" applyBorder="1"/>
    <xf numFmtId="0" fontId="8" fillId="4" borderId="1" xfId="0" applyFont="1" applyFill="1" applyBorder="1" applyAlignment="1">
      <alignment horizontal="right"/>
    </xf>
    <xf numFmtId="0" fontId="8" fillId="4" borderId="2" xfId="0" applyFont="1" applyFill="1" applyBorder="1" applyAlignment="1">
      <alignment horizontal="right"/>
    </xf>
    <xf numFmtId="0" fontId="8" fillId="4" borderId="3" xfId="0" applyFont="1" applyFill="1" applyBorder="1" applyAlignment="1">
      <alignment horizontal="right"/>
    </xf>
    <xf numFmtId="2" fontId="8" fillId="0" borderId="2" xfId="0" applyNumberFormat="1" applyFont="1" applyBorder="1"/>
    <xf numFmtId="0" fontId="7" fillId="0" borderId="0" xfId="0" applyFont="1" applyAlignment="1">
      <alignment horizontal="center"/>
    </xf>
    <xf numFmtId="0" fontId="7" fillId="0" borderId="12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2" fontId="7" fillId="0" borderId="1" xfId="0" applyNumberFormat="1" applyFont="1" applyBorder="1" applyAlignment="1">
      <alignment horizontal="right"/>
    </xf>
    <xf numFmtId="2" fontId="7" fillId="0" borderId="3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0" xfId="0" applyFont="1"/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0" fillId="0" borderId="4" xfId="0" applyBorder="1" applyAlignment="1">
      <alignment horizontal="left"/>
    </xf>
  </cellXfs>
  <cellStyles count="7">
    <cellStyle name="Heading" xfId="3" xr:uid="{00000000-0005-0000-0000-000000000000}"/>
    <cellStyle name="Heading1" xfId="4" xr:uid="{00000000-0005-0000-0000-000001000000}"/>
    <cellStyle name="Result" xfId="5" xr:uid="{00000000-0005-0000-0000-000002000000}"/>
    <cellStyle name="Result2" xfId="6" xr:uid="{00000000-0005-0000-0000-000003000000}"/>
    <cellStyle name="Обычный" xfId="0" builtinId="0"/>
    <cellStyle name="Обычный 2" xfId="1" xr:uid="{00000000-0005-0000-0000-000005000000}"/>
    <cellStyle name="Обычный 3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Q58"/>
  <sheetViews>
    <sheetView showRuler="0" topLeftCell="A39" zoomScaleNormal="100" workbookViewId="0">
      <selection activeCell="E59" sqref="E59"/>
    </sheetView>
  </sheetViews>
  <sheetFormatPr defaultRowHeight="14.4" x14ac:dyDescent="0.3"/>
  <cols>
    <col min="2" max="2" width="11" customWidth="1"/>
    <col min="4" max="4" width="9.6640625" customWidth="1"/>
    <col min="6" max="6" width="9.109375" customWidth="1"/>
    <col min="8" max="8" width="9.44140625" customWidth="1"/>
    <col min="12" max="12" width="8" customWidth="1"/>
    <col min="13" max="13" width="22.44140625" customWidth="1"/>
  </cols>
  <sheetData>
    <row r="1" spans="1:13" x14ac:dyDescent="0.3">
      <c r="A1" s="82" t="s">
        <v>66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1"/>
    </row>
    <row r="2" spans="1:13" x14ac:dyDescent="0.3">
      <c r="A2" s="75" t="s">
        <v>67</v>
      </c>
      <c r="B2" s="81"/>
      <c r="C2" s="81"/>
      <c r="D2" s="55"/>
      <c r="E2" s="75" t="s">
        <v>68</v>
      </c>
      <c r="F2" s="81"/>
      <c r="G2" s="81"/>
      <c r="H2" s="81"/>
      <c r="I2" s="55"/>
      <c r="J2" s="75" t="s">
        <v>62</v>
      </c>
      <c r="K2" s="81"/>
      <c r="L2" s="81"/>
      <c r="M2" s="55"/>
    </row>
    <row r="3" spans="1:13" x14ac:dyDescent="0.3">
      <c r="A3" s="75" t="s">
        <v>69</v>
      </c>
      <c r="B3" s="55"/>
      <c r="C3" s="75" t="s">
        <v>58</v>
      </c>
      <c r="D3" s="81"/>
      <c r="E3" s="81"/>
      <c r="F3" s="81"/>
      <c r="G3" s="81"/>
      <c r="H3" s="55"/>
      <c r="I3" s="75" t="s">
        <v>59</v>
      </c>
      <c r="J3" s="81"/>
      <c r="K3" s="81"/>
      <c r="L3" s="81"/>
      <c r="M3" s="55"/>
    </row>
    <row r="4" spans="1:13" x14ac:dyDescent="0.3">
      <c r="A4" s="75" t="s">
        <v>60</v>
      </c>
      <c r="B4" s="81"/>
      <c r="C4" s="81"/>
      <c r="D4" s="81"/>
      <c r="E4" s="81"/>
      <c r="F4" s="81"/>
      <c r="G4" s="55"/>
      <c r="H4" s="75" t="s">
        <v>61</v>
      </c>
      <c r="I4" s="81"/>
      <c r="J4" s="81"/>
      <c r="K4" s="81"/>
      <c r="L4" s="81"/>
      <c r="M4" s="55"/>
    </row>
    <row r="5" spans="1:13" x14ac:dyDescent="0.3">
      <c r="A5" s="75" t="s">
        <v>70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55"/>
    </row>
    <row r="6" spans="1:13" x14ac:dyDescent="0.3">
      <c r="A6" s="75" t="s">
        <v>72</v>
      </c>
      <c r="B6" s="81"/>
      <c r="C6" s="81"/>
      <c r="D6" s="55"/>
      <c r="E6" s="45">
        <v>6269.6</v>
      </c>
      <c r="F6" s="46"/>
      <c r="G6" s="75" t="s">
        <v>146</v>
      </c>
      <c r="H6" s="81"/>
      <c r="I6" s="81"/>
      <c r="J6" s="81"/>
      <c r="K6" s="55"/>
      <c r="L6" s="45">
        <f>E24+E41</f>
        <v>54127.799999999988</v>
      </c>
      <c r="M6" s="46"/>
    </row>
    <row r="7" spans="1:13" x14ac:dyDescent="0.3">
      <c r="A7" s="75" t="s">
        <v>73</v>
      </c>
      <c r="B7" s="81"/>
      <c r="C7" s="81"/>
      <c r="D7" s="55"/>
      <c r="E7" s="45">
        <v>-5674.46</v>
      </c>
      <c r="F7" s="46"/>
      <c r="G7" s="75" t="s">
        <v>147</v>
      </c>
      <c r="H7" s="81"/>
      <c r="I7" s="81"/>
      <c r="J7" s="81"/>
      <c r="K7" s="55"/>
      <c r="L7" s="45">
        <f>G24+G41</f>
        <v>45945.659999999996</v>
      </c>
      <c r="M7" s="55"/>
    </row>
    <row r="8" spans="1:13" x14ac:dyDescent="0.3">
      <c r="A8" s="78" t="s">
        <v>150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80"/>
    </row>
    <row r="9" spans="1:13" x14ac:dyDescent="0.3">
      <c r="A9" s="82" t="s">
        <v>0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4"/>
    </row>
    <row r="10" spans="1:13" ht="14.25" customHeight="1" x14ac:dyDescent="0.3">
      <c r="A10" s="75" t="s">
        <v>56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45">
        <v>-1177.94</v>
      </c>
      <c r="M10" s="46"/>
    </row>
    <row r="11" spans="1:13" ht="54.75" customHeight="1" x14ac:dyDescent="0.3">
      <c r="A11" s="85" t="s">
        <v>1</v>
      </c>
      <c r="B11" s="85"/>
      <c r="C11" s="74" t="s">
        <v>6</v>
      </c>
      <c r="D11" s="85"/>
      <c r="E11" s="74" t="s">
        <v>2</v>
      </c>
      <c r="F11" s="85"/>
      <c r="G11" s="74" t="s">
        <v>3</v>
      </c>
      <c r="H11" s="74"/>
      <c r="I11" s="86" t="s">
        <v>4</v>
      </c>
      <c r="J11" s="86"/>
      <c r="K11" s="87" t="s">
        <v>5</v>
      </c>
      <c r="L11" s="88"/>
      <c r="M11" s="2" t="s">
        <v>8</v>
      </c>
    </row>
    <row r="12" spans="1:13" x14ac:dyDescent="0.3">
      <c r="A12" s="53" t="s">
        <v>74</v>
      </c>
      <c r="B12" s="53"/>
      <c r="C12" s="52">
        <v>1703.39</v>
      </c>
      <c r="D12" s="53"/>
      <c r="E12" s="52">
        <v>2170.2800000000002</v>
      </c>
      <c r="F12" s="52"/>
      <c r="G12" s="52">
        <v>1076.51</v>
      </c>
      <c r="H12" s="52"/>
      <c r="I12" s="107">
        <f>'СОДЕРЖАНИЕ ЖИЛЬЯ'!I15</f>
        <v>2646.6192500000006</v>
      </c>
      <c r="J12" s="53"/>
      <c r="K12" s="52">
        <f>G12-I12</f>
        <v>-1570.1092500000007</v>
      </c>
      <c r="L12" s="53"/>
      <c r="M12" s="3">
        <f>C12+E12-G12</f>
        <v>2797.16</v>
      </c>
    </row>
    <row r="13" spans="1:13" x14ac:dyDescent="0.3">
      <c r="A13" s="53" t="s">
        <v>75</v>
      </c>
      <c r="B13" s="53"/>
      <c r="C13" s="45">
        <f>M12</f>
        <v>2797.16</v>
      </c>
      <c r="D13" s="46"/>
      <c r="E13" s="45">
        <v>2170.2800000000002</v>
      </c>
      <c r="F13" s="46"/>
      <c r="G13" s="45">
        <v>1755.17</v>
      </c>
      <c r="H13" s="46"/>
      <c r="I13" s="54">
        <f>'СОДЕРЖАНИЕ ЖИЛЬЯ'!I20</f>
        <v>1684.0873000000001</v>
      </c>
      <c r="J13" s="55"/>
      <c r="K13" s="52">
        <f t="shared" ref="K13:K23" si="0">G13-I13</f>
        <v>71.082699999999932</v>
      </c>
      <c r="L13" s="53"/>
      <c r="M13" s="3">
        <f t="shared" ref="M13:M23" si="1">C13+E13-G13</f>
        <v>3212.2700000000004</v>
      </c>
    </row>
    <row r="14" spans="1:13" x14ac:dyDescent="0.3">
      <c r="A14" s="53" t="s">
        <v>76</v>
      </c>
      <c r="B14" s="53"/>
      <c r="C14" s="45">
        <f t="shared" ref="C14:C23" si="2">M13</f>
        <v>3212.2700000000004</v>
      </c>
      <c r="D14" s="46"/>
      <c r="E14" s="45">
        <v>2170.2800000000002</v>
      </c>
      <c r="F14" s="46"/>
      <c r="G14" s="45">
        <v>1958.09</v>
      </c>
      <c r="H14" s="46"/>
      <c r="I14" s="54">
        <f>'СОДЕРЖАНИЕ ЖИЛЬЯ'!I25</f>
        <v>1695.2908</v>
      </c>
      <c r="J14" s="55"/>
      <c r="K14" s="52">
        <f t="shared" si="0"/>
        <v>262.79919999999993</v>
      </c>
      <c r="L14" s="53"/>
      <c r="M14" s="3">
        <f t="shared" si="1"/>
        <v>3424.4600000000009</v>
      </c>
    </row>
    <row r="15" spans="1:13" x14ac:dyDescent="0.3">
      <c r="A15" s="53" t="s">
        <v>77</v>
      </c>
      <c r="B15" s="53"/>
      <c r="C15" s="45">
        <f t="shared" si="2"/>
        <v>3424.4600000000009</v>
      </c>
      <c r="D15" s="46"/>
      <c r="E15" s="45">
        <v>2170.2800000000002</v>
      </c>
      <c r="F15" s="46"/>
      <c r="G15" s="45">
        <v>2401.83</v>
      </c>
      <c r="H15" s="46"/>
      <c r="I15" s="54">
        <f>'СОДЕРЖАНИЕ ЖИЛЬЯ'!I30</f>
        <v>1719.7894000000001</v>
      </c>
      <c r="J15" s="55"/>
      <c r="K15" s="52">
        <f t="shared" si="0"/>
        <v>682.04059999999981</v>
      </c>
      <c r="L15" s="53"/>
      <c r="M15" s="3">
        <f t="shared" si="1"/>
        <v>3192.9100000000017</v>
      </c>
    </row>
    <row r="16" spans="1:13" x14ac:dyDescent="0.3">
      <c r="A16" s="53" t="s">
        <v>78</v>
      </c>
      <c r="B16" s="53"/>
      <c r="C16" s="45">
        <f t="shared" si="2"/>
        <v>3192.9100000000017</v>
      </c>
      <c r="D16" s="46"/>
      <c r="E16" s="45">
        <v>2170.2800000000002</v>
      </c>
      <c r="F16" s="46"/>
      <c r="G16" s="45">
        <v>1106.82</v>
      </c>
      <c r="H16" s="46"/>
      <c r="I16" s="54">
        <f>'СОДЕРЖАНИЕ ЖИЛЬЯ'!I37</f>
        <v>5248.2923500000006</v>
      </c>
      <c r="J16" s="55"/>
      <c r="K16" s="52">
        <f t="shared" si="0"/>
        <v>-4141.4723500000009</v>
      </c>
      <c r="L16" s="53"/>
      <c r="M16" s="3">
        <f t="shared" si="1"/>
        <v>4256.3700000000026</v>
      </c>
    </row>
    <row r="17" spans="1:13" x14ac:dyDescent="0.3">
      <c r="A17" s="53" t="s">
        <v>79</v>
      </c>
      <c r="B17" s="53"/>
      <c r="C17" s="45">
        <f t="shared" si="2"/>
        <v>4256.3700000000026</v>
      </c>
      <c r="D17" s="46"/>
      <c r="E17" s="45">
        <v>2170.2800000000002</v>
      </c>
      <c r="F17" s="46"/>
      <c r="G17" s="45">
        <v>1690.33</v>
      </c>
      <c r="H17" s="46"/>
      <c r="I17" s="54">
        <f>'СОДЕРЖАНИЕ ЖИЛЬЯ'!I44</f>
        <v>11120.31351</v>
      </c>
      <c r="J17" s="55"/>
      <c r="K17" s="52">
        <f t="shared" si="0"/>
        <v>-9429.98351</v>
      </c>
      <c r="L17" s="53"/>
      <c r="M17" s="3">
        <f t="shared" si="1"/>
        <v>4736.3200000000033</v>
      </c>
    </row>
    <row r="18" spans="1:13" x14ac:dyDescent="0.3">
      <c r="A18" s="53" t="s">
        <v>80</v>
      </c>
      <c r="B18" s="53"/>
      <c r="C18" s="45">
        <f t="shared" si="2"/>
        <v>4736.3200000000033</v>
      </c>
      <c r="D18" s="46"/>
      <c r="E18" s="45">
        <v>2170.2800000000002</v>
      </c>
      <c r="F18" s="46"/>
      <c r="G18" s="45">
        <v>2038.99</v>
      </c>
      <c r="H18" s="46"/>
      <c r="I18" s="54">
        <f>'СОДЕРЖАНИЕ ЖИЛЬЯ'!I52</f>
        <v>6195.8595700000005</v>
      </c>
      <c r="J18" s="55"/>
      <c r="K18" s="52">
        <f t="shared" si="0"/>
        <v>-4156.8695700000007</v>
      </c>
      <c r="L18" s="53"/>
      <c r="M18" s="3">
        <f t="shared" si="1"/>
        <v>4867.6100000000042</v>
      </c>
    </row>
    <row r="19" spans="1:13" x14ac:dyDescent="0.3">
      <c r="A19" s="53" t="s">
        <v>81</v>
      </c>
      <c r="B19" s="53"/>
      <c r="C19" s="45">
        <f t="shared" si="2"/>
        <v>4867.6100000000042</v>
      </c>
      <c r="D19" s="46"/>
      <c r="E19" s="45">
        <v>2170.2800000000002</v>
      </c>
      <c r="F19" s="46"/>
      <c r="G19" s="45">
        <v>2192.94</v>
      </c>
      <c r="H19" s="46"/>
      <c r="I19" s="54">
        <f>'СОДЕРЖАНИЕ ЖИЛЬЯ'!I59</f>
        <v>6204.4421200000006</v>
      </c>
      <c r="J19" s="55"/>
      <c r="K19" s="52">
        <f t="shared" si="0"/>
        <v>-4011.5021200000006</v>
      </c>
      <c r="L19" s="53"/>
      <c r="M19" s="3">
        <f t="shared" si="1"/>
        <v>4844.9500000000044</v>
      </c>
    </row>
    <row r="20" spans="1:13" x14ac:dyDescent="0.3">
      <c r="A20" s="53" t="s">
        <v>82</v>
      </c>
      <c r="B20" s="53"/>
      <c r="C20" s="45">
        <f t="shared" si="2"/>
        <v>4844.9500000000044</v>
      </c>
      <c r="D20" s="46"/>
      <c r="E20" s="45">
        <v>2170.2800000000002</v>
      </c>
      <c r="F20" s="46"/>
      <c r="G20" s="45">
        <v>3791.17</v>
      </c>
      <c r="H20" s="46"/>
      <c r="I20" s="54">
        <f>'СОДЕРЖАНИЕ ЖИЛЬЯ'!I67</f>
        <v>8341.99712</v>
      </c>
      <c r="J20" s="55"/>
      <c r="K20" s="52">
        <f t="shared" si="0"/>
        <v>-4550.8271199999999</v>
      </c>
      <c r="L20" s="53"/>
      <c r="M20" s="3">
        <f t="shared" si="1"/>
        <v>3224.0600000000049</v>
      </c>
    </row>
    <row r="21" spans="1:13" x14ac:dyDescent="0.3">
      <c r="A21" s="53" t="s">
        <v>83</v>
      </c>
      <c r="B21" s="53"/>
      <c r="C21" s="45">
        <f t="shared" si="2"/>
        <v>3224.0600000000049</v>
      </c>
      <c r="D21" s="46"/>
      <c r="E21" s="45">
        <v>2170.2800000000002</v>
      </c>
      <c r="F21" s="46"/>
      <c r="G21" s="45">
        <v>1541.72</v>
      </c>
      <c r="H21" s="46"/>
      <c r="I21" s="54">
        <f>'СОДЕРЖАНИЕ ЖИЛЬЯ'!I73</f>
        <v>2668.7478200000005</v>
      </c>
      <c r="J21" s="55"/>
      <c r="K21" s="52">
        <f t="shared" si="0"/>
        <v>-1127.0278200000005</v>
      </c>
      <c r="L21" s="53"/>
      <c r="M21" s="3">
        <f t="shared" si="1"/>
        <v>3852.6200000000053</v>
      </c>
    </row>
    <row r="22" spans="1:13" x14ac:dyDescent="0.3">
      <c r="A22" s="53" t="s">
        <v>84</v>
      </c>
      <c r="B22" s="53"/>
      <c r="C22" s="45">
        <f t="shared" si="2"/>
        <v>3852.6200000000053</v>
      </c>
      <c r="D22" s="46"/>
      <c r="E22" s="45">
        <v>2170.2800000000002</v>
      </c>
      <c r="F22" s="46"/>
      <c r="G22" s="45">
        <v>1337.53</v>
      </c>
      <c r="H22" s="46"/>
      <c r="I22" s="54">
        <f>'СОДЕРЖАНИЕ ЖИЛЬЯ'!I79</f>
        <v>2657.6496200000006</v>
      </c>
      <c r="J22" s="55"/>
      <c r="K22" s="52">
        <f t="shared" si="0"/>
        <v>-1320.1196200000006</v>
      </c>
      <c r="L22" s="53"/>
      <c r="M22" s="3">
        <f t="shared" si="1"/>
        <v>4685.3700000000053</v>
      </c>
    </row>
    <row r="23" spans="1:13" x14ac:dyDescent="0.3">
      <c r="A23" s="53" t="s">
        <v>7</v>
      </c>
      <c r="B23" s="53"/>
      <c r="C23" s="45">
        <f t="shared" si="2"/>
        <v>4685.3700000000053</v>
      </c>
      <c r="D23" s="46"/>
      <c r="E23" s="45">
        <v>2170.2800000000002</v>
      </c>
      <c r="F23" s="46"/>
      <c r="G23" s="45">
        <v>1215.44</v>
      </c>
      <c r="H23" s="46"/>
      <c r="I23" s="54">
        <f>'СОДЕРЖАНИЕ ЖИЛЬЯ'!I85</f>
        <v>5852.8621900000007</v>
      </c>
      <c r="J23" s="55"/>
      <c r="K23" s="52">
        <f t="shared" si="0"/>
        <v>-4637.4221900000011</v>
      </c>
      <c r="L23" s="53"/>
      <c r="M23" s="3">
        <f t="shared" si="1"/>
        <v>5640.2100000000046</v>
      </c>
    </row>
    <row r="24" spans="1:13" x14ac:dyDescent="0.3">
      <c r="A24" s="71" t="s">
        <v>9</v>
      </c>
      <c r="B24" s="71"/>
      <c r="C24" s="72"/>
      <c r="D24" s="73"/>
      <c r="E24" s="69">
        <f>SUM(E12:E23)</f>
        <v>26043.359999999997</v>
      </c>
      <c r="F24" s="71"/>
      <c r="G24" s="69">
        <f>SUM(G12:G23)</f>
        <v>22106.539999999997</v>
      </c>
      <c r="H24" s="71"/>
      <c r="I24" s="69">
        <f>SUM(I12:I23)</f>
        <v>56035.951050000011</v>
      </c>
      <c r="J24" s="69"/>
      <c r="K24" s="69">
        <f>SUM(K12:K23)</f>
        <v>-33929.41105000001</v>
      </c>
      <c r="L24" s="71"/>
      <c r="M24" s="4">
        <f>M23</f>
        <v>5640.2100000000046</v>
      </c>
    </row>
    <row r="25" spans="1:13" x14ac:dyDescent="0.3">
      <c r="A25" s="89" t="s">
        <v>85</v>
      </c>
      <c r="B25" s="89"/>
      <c r="C25" s="89"/>
      <c r="D25" s="89"/>
      <c r="E25" s="89"/>
      <c r="F25" s="89"/>
      <c r="G25" s="89"/>
      <c r="H25" s="89"/>
      <c r="I25" s="89"/>
      <c r="J25" s="89"/>
      <c r="K25" s="56">
        <f>L10+K24</f>
        <v>-35107.351050000012</v>
      </c>
      <c r="L25" s="56"/>
      <c r="M25" s="41"/>
    </row>
    <row r="26" spans="1:13" x14ac:dyDescent="0.3">
      <c r="A26" s="82" t="s">
        <v>10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4"/>
    </row>
    <row r="27" spans="1:13" x14ac:dyDescent="0.3">
      <c r="A27" s="75" t="s">
        <v>57</v>
      </c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45">
        <v>-4496.5200000000004</v>
      </c>
      <c r="M27" s="46"/>
    </row>
    <row r="28" spans="1:13" ht="53.25" customHeight="1" x14ac:dyDescent="0.3">
      <c r="A28" s="85" t="s">
        <v>1</v>
      </c>
      <c r="B28" s="85"/>
      <c r="C28" s="74" t="s">
        <v>6</v>
      </c>
      <c r="D28" s="85"/>
      <c r="E28" s="74" t="s">
        <v>2</v>
      </c>
      <c r="F28" s="85"/>
      <c r="G28" s="74" t="s">
        <v>3</v>
      </c>
      <c r="H28" s="74"/>
      <c r="I28" s="86" t="s">
        <v>4</v>
      </c>
      <c r="J28" s="86"/>
      <c r="K28" s="87" t="s">
        <v>5</v>
      </c>
      <c r="L28" s="88"/>
      <c r="M28" s="2" t="s">
        <v>8</v>
      </c>
    </row>
    <row r="29" spans="1:13" x14ac:dyDescent="0.3">
      <c r="A29" s="53" t="s">
        <v>74</v>
      </c>
      <c r="B29" s="53"/>
      <c r="C29" s="52">
        <v>1836.89</v>
      </c>
      <c r="D29" s="53"/>
      <c r="E29" s="52">
        <v>2340.37</v>
      </c>
      <c r="F29" s="52"/>
      <c r="G29" s="52">
        <v>1160.8900000000001</v>
      </c>
      <c r="H29" s="52"/>
      <c r="I29" s="52">
        <f>'РЕМОНТ ЖИЛЬЯ'!I12</f>
        <v>1000</v>
      </c>
      <c r="J29" s="52"/>
      <c r="K29" s="52">
        <f>G29-I29</f>
        <v>160.8900000000001</v>
      </c>
      <c r="L29" s="53"/>
      <c r="M29" s="3">
        <f>C29+E29-G29</f>
        <v>3016.37</v>
      </c>
    </row>
    <row r="30" spans="1:13" x14ac:dyDescent="0.3">
      <c r="A30" s="53" t="s">
        <v>75</v>
      </c>
      <c r="B30" s="53"/>
      <c r="C30" s="45">
        <f>M29</f>
        <v>3016.37</v>
      </c>
      <c r="D30" s="46"/>
      <c r="E30" s="45">
        <v>2340.37</v>
      </c>
      <c r="F30" s="46"/>
      <c r="G30" s="45">
        <v>1892.72</v>
      </c>
      <c r="H30" s="46"/>
      <c r="I30" s="45">
        <f>'РЕМОНТ ЖИЛЬЯ'!I15</f>
        <v>2000</v>
      </c>
      <c r="J30" s="46"/>
      <c r="K30" s="52">
        <f t="shared" ref="K30:K40" si="3">G30-I30</f>
        <v>-107.27999999999997</v>
      </c>
      <c r="L30" s="53"/>
      <c r="M30" s="3">
        <f>C30+E30-G30</f>
        <v>3464.0199999999995</v>
      </c>
    </row>
    <row r="31" spans="1:13" x14ac:dyDescent="0.3">
      <c r="A31" s="53" t="s">
        <v>76</v>
      </c>
      <c r="B31" s="53"/>
      <c r="C31" s="45">
        <f t="shared" ref="C31:C40" si="4">M30</f>
        <v>3464.0199999999995</v>
      </c>
      <c r="D31" s="46"/>
      <c r="E31" s="45">
        <v>2340.37</v>
      </c>
      <c r="F31" s="46"/>
      <c r="G31" s="45">
        <v>2111.56</v>
      </c>
      <c r="H31" s="46"/>
      <c r="I31" s="45">
        <f>'РЕМОНТ ЖИЛЬЯ'!I19</f>
        <v>5500</v>
      </c>
      <c r="J31" s="46"/>
      <c r="K31" s="52">
        <f t="shared" si="3"/>
        <v>-3388.44</v>
      </c>
      <c r="L31" s="53"/>
      <c r="M31" s="3">
        <f t="shared" ref="M31:M40" si="5">C31+E31-G31</f>
        <v>3692.8299999999995</v>
      </c>
    </row>
    <row r="32" spans="1:13" x14ac:dyDescent="0.3">
      <c r="A32" s="53" t="s">
        <v>77</v>
      </c>
      <c r="B32" s="53"/>
      <c r="C32" s="45">
        <f t="shared" si="4"/>
        <v>3692.8299999999995</v>
      </c>
      <c r="D32" s="46"/>
      <c r="E32" s="45">
        <v>2340.37</v>
      </c>
      <c r="F32" s="46"/>
      <c r="G32" s="45">
        <v>2590.06</v>
      </c>
      <c r="H32" s="46"/>
      <c r="I32" s="45">
        <v>0</v>
      </c>
      <c r="J32" s="46"/>
      <c r="K32" s="52">
        <f t="shared" si="3"/>
        <v>2590.06</v>
      </c>
      <c r="L32" s="53"/>
      <c r="M32" s="3">
        <f t="shared" si="5"/>
        <v>3443.139999999999</v>
      </c>
    </row>
    <row r="33" spans="1:17" x14ac:dyDescent="0.3">
      <c r="A33" s="53" t="s">
        <v>78</v>
      </c>
      <c r="B33" s="53"/>
      <c r="C33" s="45">
        <f t="shared" si="4"/>
        <v>3443.139999999999</v>
      </c>
      <c r="D33" s="46"/>
      <c r="E33" s="45">
        <v>2340.37</v>
      </c>
      <c r="F33" s="46"/>
      <c r="G33" s="45">
        <v>1193.57</v>
      </c>
      <c r="H33" s="46"/>
      <c r="I33" s="45">
        <v>0</v>
      </c>
      <c r="J33" s="46"/>
      <c r="K33" s="52">
        <f t="shared" si="3"/>
        <v>1193.57</v>
      </c>
      <c r="L33" s="53"/>
      <c r="M33" s="3">
        <f t="shared" si="5"/>
        <v>4589.9399999999987</v>
      </c>
    </row>
    <row r="34" spans="1:17" x14ac:dyDescent="0.3">
      <c r="A34" s="53" t="s">
        <v>79</v>
      </c>
      <c r="B34" s="53"/>
      <c r="C34" s="45">
        <f t="shared" si="4"/>
        <v>4589.9399999999987</v>
      </c>
      <c r="D34" s="46"/>
      <c r="E34" s="45">
        <v>2340.37</v>
      </c>
      <c r="F34" s="46"/>
      <c r="G34" s="45">
        <v>1822.81</v>
      </c>
      <c r="H34" s="46"/>
      <c r="I34" s="45">
        <v>0</v>
      </c>
      <c r="J34" s="46"/>
      <c r="K34" s="52">
        <f t="shared" si="3"/>
        <v>1822.81</v>
      </c>
      <c r="L34" s="53"/>
      <c r="M34" s="3">
        <f t="shared" si="5"/>
        <v>5107.4999999999982</v>
      </c>
    </row>
    <row r="35" spans="1:17" x14ac:dyDescent="0.3">
      <c r="A35" s="53" t="s">
        <v>80</v>
      </c>
      <c r="B35" s="53"/>
      <c r="C35" s="45">
        <f t="shared" si="4"/>
        <v>5107.4999999999982</v>
      </c>
      <c r="D35" s="46"/>
      <c r="E35" s="45">
        <v>2340.37</v>
      </c>
      <c r="F35" s="46"/>
      <c r="G35" s="45">
        <v>2198.83</v>
      </c>
      <c r="H35" s="46"/>
      <c r="I35" s="45">
        <v>0</v>
      </c>
      <c r="J35" s="46"/>
      <c r="K35" s="52">
        <f t="shared" si="3"/>
        <v>2198.83</v>
      </c>
      <c r="L35" s="53"/>
      <c r="M35" s="3">
        <f t="shared" si="5"/>
        <v>5249.0399999999981</v>
      </c>
    </row>
    <row r="36" spans="1:17" x14ac:dyDescent="0.3">
      <c r="A36" s="53" t="s">
        <v>81</v>
      </c>
      <c r="B36" s="53"/>
      <c r="C36" s="45">
        <f t="shared" si="4"/>
        <v>5249.0399999999981</v>
      </c>
      <c r="D36" s="46"/>
      <c r="E36" s="45">
        <v>2340.37</v>
      </c>
      <c r="F36" s="46"/>
      <c r="G36" s="45">
        <v>2364.79</v>
      </c>
      <c r="H36" s="46"/>
      <c r="I36" s="45">
        <f>'РЕМОНТ ЖИЛЬЯ'!I22</f>
        <v>1000</v>
      </c>
      <c r="J36" s="46"/>
      <c r="K36" s="52">
        <f t="shared" si="3"/>
        <v>1364.79</v>
      </c>
      <c r="L36" s="53"/>
      <c r="M36" s="3">
        <f t="shared" si="5"/>
        <v>5224.6199999999981</v>
      </c>
    </row>
    <row r="37" spans="1:17" x14ac:dyDescent="0.3">
      <c r="A37" s="53" t="s">
        <v>82</v>
      </c>
      <c r="B37" s="53"/>
      <c r="C37" s="45">
        <f t="shared" si="4"/>
        <v>5224.6199999999981</v>
      </c>
      <c r="D37" s="46"/>
      <c r="E37" s="45">
        <v>2340.37</v>
      </c>
      <c r="F37" s="46"/>
      <c r="G37" s="45">
        <v>4088.28</v>
      </c>
      <c r="H37" s="46"/>
      <c r="I37" s="45">
        <v>0</v>
      </c>
      <c r="J37" s="46"/>
      <c r="K37" s="52">
        <f t="shared" si="3"/>
        <v>4088.28</v>
      </c>
      <c r="L37" s="53"/>
      <c r="M37" s="3">
        <f t="shared" si="5"/>
        <v>3476.7099999999978</v>
      </c>
    </row>
    <row r="38" spans="1:17" x14ac:dyDescent="0.3">
      <c r="A38" s="53" t="s">
        <v>83</v>
      </c>
      <c r="B38" s="53"/>
      <c r="C38" s="45">
        <f t="shared" si="4"/>
        <v>3476.7099999999978</v>
      </c>
      <c r="D38" s="46"/>
      <c r="E38" s="45">
        <v>2340.37</v>
      </c>
      <c r="F38" s="46"/>
      <c r="G38" s="45">
        <v>1662.55</v>
      </c>
      <c r="H38" s="46"/>
      <c r="I38" s="45">
        <f>'РЕМОНТ ЖИЛЬЯ'!I25</f>
        <v>5088</v>
      </c>
      <c r="J38" s="46"/>
      <c r="K38" s="52">
        <f t="shared" si="3"/>
        <v>-3425.45</v>
      </c>
      <c r="L38" s="53"/>
      <c r="M38" s="3">
        <f t="shared" si="5"/>
        <v>4154.5299999999979</v>
      </c>
      <c r="Q38" s="44"/>
    </row>
    <row r="39" spans="1:17" x14ac:dyDescent="0.3">
      <c r="A39" s="53" t="s">
        <v>84</v>
      </c>
      <c r="B39" s="53"/>
      <c r="C39" s="45">
        <f t="shared" si="4"/>
        <v>4154.5299999999979</v>
      </c>
      <c r="D39" s="46"/>
      <c r="E39" s="45">
        <v>2340.37</v>
      </c>
      <c r="F39" s="46"/>
      <c r="G39" s="45">
        <v>1442.36</v>
      </c>
      <c r="H39" s="46"/>
      <c r="I39" s="45">
        <v>0</v>
      </c>
      <c r="J39" s="46"/>
      <c r="K39" s="52">
        <f t="shared" si="3"/>
        <v>1442.36</v>
      </c>
      <c r="L39" s="53"/>
      <c r="M39" s="3">
        <f t="shared" si="5"/>
        <v>5052.5399999999981</v>
      </c>
    </row>
    <row r="40" spans="1:17" x14ac:dyDescent="0.3">
      <c r="A40" s="53" t="s">
        <v>7</v>
      </c>
      <c r="B40" s="53"/>
      <c r="C40" s="45">
        <f t="shared" si="4"/>
        <v>5052.5399999999981</v>
      </c>
      <c r="D40" s="46"/>
      <c r="E40" s="45">
        <v>2340.37</v>
      </c>
      <c r="F40" s="46"/>
      <c r="G40" s="45">
        <v>1310.7</v>
      </c>
      <c r="H40" s="46"/>
      <c r="I40" s="45">
        <v>0</v>
      </c>
      <c r="J40" s="46"/>
      <c r="K40" s="52">
        <f t="shared" si="3"/>
        <v>1310.7</v>
      </c>
      <c r="L40" s="53"/>
      <c r="M40" s="3">
        <f t="shared" si="5"/>
        <v>6082.2099999999982</v>
      </c>
    </row>
    <row r="41" spans="1:17" x14ac:dyDescent="0.3">
      <c r="A41" s="71" t="s">
        <v>9</v>
      </c>
      <c r="B41" s="71"/>
      <c r="C41" s="72"/>
      <c r="D41" s="73"/>
      <c r="E41" s="69">
        <f>SUM(E29:E40)</f>
        <v>28084.439999999991</v>
      </c>
      <c r="F41" s="71"/>
      <c r="G41" s="69">
        <f>SUM(G29:G40)</f>
        <v>23839.119999999999</v>
      </c>
      <c r="H41" s="69"/>
      <c r="I41" s="69">
        <f>SUM(I29:I40)</f>
        <v>14588</v>
      </c>
      <c r="J41" s="69"/>
      <c r="K41" s="69">
        <f>SUM(K29:K40)</f>
        <v>9251.1200000000008</v>
      </c>
      <c r="L41" s="69"/>
      <c r="M41" s="4">
        <f>M40</f>
        <v>6082.2099999999982</v>
      </c>
    </row>
    <row r="42" spans="1:17" x14ac:dyDescent="0.3">
      <c r="A42" s="47" t="s">
        <v>87</v>
      </c>
      <c r="B42" s="48"/>
      <c r="C42" s="48"/>
      <c r="D42" s="48"/>
      <c r="E42" s="48"/>
      <c r="F42" s="48"/>
      <c r="G42" s="48"/>
      <c r="H42" s="48"/>
      <c r="I42" s="48"/>
      <c r="J42" s="49"/>
      <c r="K42" s="50">
        <f>L27+K41</f>
        <v>4754.6000000000004</v>
      </c>
      <c r="L42" s="51"/>
      <c r="M42" s="4"/>
    </row>
    <row r="43" spans="1:17" x14ac:dyDescent="0.3">
      <c r="A43" s="70" t="s">
        <v>11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</row>
    <row r="44" spans="1:17" ht="46.5" customHeight="1" x14ac:dyDescent="0.3">
      <c r="A44" s="78" t="s">
        <v>12</v>
      </c>
      <c r="B44" s="79"/>
      <c r="C44" s="79"/>
      <c r="D44" s="80"/>
      <c r="E44" s="57" t="s">
        <v>6</v>
      </c>
      <c r="F44" s="58"/>
      <c r="G44" s="58"/>
      <c r="H44" s="59"/>
      <c r="I44" s="74" t="s">
        <v>2</v>
      </c>
      <c r="J44" s="85"/>
      <c r="K44" s="74" t="s">
        <v>3</v>
      </c>
      <c r="L44" s="74"/>
      <c r="M44" s="2" t="s">
        <v>8</v>
      </c>
    </row>
    <row r="45" spans="1:17" ht="17.25" customHeight="1" x14ac:dyDescent="0.3">
      <c r="A45" s="95" t="s">
        <v>13</v>
      </c>
      <c r="B45" s="96"/>
      <c r="C45" s="96"/>
      <c r="D45" s="97"/>
      <c r="E45" s="60">
        <v>44.79</v>
      </c>
      <c r="F45" s="61"/>
      <c r="G45" s="61"/>
      <c r="H45" s="62"/>
      <c r="I45" s="102">
        <v>708.62</v>
      </c>
      <c r="J45" s="103"/>
      <c r="K45" s="93">
        <v>592.54</v>
      </c>
      <c r="L45" s="94"/>
      <c r="M45" s="5">
        <f>E45+I45-K45</f>
        <v>160.87</v>
      </c>
    </row>
    <row r="46" spans="1:17" x14ac:dyDescent="0.3">
      <c r="A46" s="75" t="s">
        <v>14</v>
      </c>
      <c r="B46" s="81"/>
      <c r="C46" s="81"/>
      <c r="D46" s="55"/>
      <c r="E46" s="45">
        <v>20.21</v>
      </c>
      <c r="F46" s="63"/>
      <c r="G46" s="63"/>
      <c r="H46" s="46"/>
      <c r="I46" s="75">
        <v>317.61</v>
      </c>
      <c r="J46" s="55"/>
      <c r="K46" s="75">
        <v>266.11</v>
      </c>
      <c r="L46" s="55"/>
      <c r="M46" s="5">
        <f>E46+I46-K46</f>
        <v>71.70999999999998</v>
      </c>
    </row>
    <row r="47" spans="1:17" x14ac:dyDescent="0.3">
      <c r="A47" s="75" t="s">
        <v>15</v>
      </c>
      <c r="B47" s="81"/>
      <c r="C47" s="81"/>
      <c r="D47" s="55"/>
      <c r="E47" s="45">
        <v>944.74</v>
      </c>
      <c r="F47" s="63"/>
      <c r="G47" s="63"/>
      <c r="H47" s="46"/>
      <c r="I47" s="75">
        <v>13600.45</v>
      </c>
      <c r="J47" s="55"/>
      <c r="K47" s="75">
        <v>11634.56</v>
      </c>
      <c r="L47" s="55"/>
      <c r="M47" s="5">
        <f>E47+I47-K47</f>
        <v>2910.630000000001</v>
      </c>
    </row>
    <row r="48" spans="1:17" x14ac:dyDescent="0.3">
      <c r="A48" s="76"/>
      <c r="B48" s="98"/>
      <c r="C48" s="98"/>
      <c r="D48" s="77"/>
      <c r="E48" s="64"/>
      <c r="F48" s="65"/>
      <c r="G48" s="65"/>
      <c r="H48" s="66"/>
      <c r="I48" s="64">
        <f>SUM(I45:I47)</f>
        <v>14626.68</v>
      </c>
      <c r="J48" s="77"/>
      <c r="K48" s="76">
        <f>SUM(K45:K47)</f>
        <v>12493.21</v>
      </c>
      <c r="L48" s="77"/>
      <c r="M48" s="4">
        <f>SUM(M45:M47)</f>
        <v>3143.2100000000009</v>
      </c>
    </row>
    <row r="49" spans="1:13" x14ac:dyDescent="0.3">
      <c r="A49" s="92" t="s">
        <v>16</v>
      </c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7">
        <v>2612.46</v>
      </c>
    </row>
    <row r="50" spans="1:13" x14ac:dyDescent="0.3">
      <c r="A50" s="99" t="s">
        <v>63</v>
      </c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1"/>
      <c r="M50" s="7">
        <v>401.92</v>
      </c>
    </row>
    <row r="51" spans="1:13" x14ac:dyDescent="0.3">
      <c r="A51" s="92" t="s">
        <v>17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7">
        <v>2679.4</v>
      </c>
    </row>
    <row r="52" spans="1:13" x14ac:dyDescent="0.3">
      <c r="A52" s="104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6"/>
    </row>
    <row r="53" spans="1:13" ht="15.6" x14ac:dyDescent="0.3">
      <c r="A53" s="92" t="s">
        <v>86</v>
      </c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">
        <f>M24+M41+M48+M49+M50+M51</f>
        <v>20559.410000000003</v>
      </c>
    </row>
    <row r="54" spans="1:13" x14ac:dyDescent="0.3">
      <c r="A54" s="92" t="s">
        <v>18</v>
      </c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8">
        <f>K25+K42</f>
        <v>-30352.751050000013</v>
      </c>
    </row>
    <row r="55" spans="1:13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x14ac:dyDescent="0.3">
      <c r="A57" s="67"/>
      <c r="B57" s="67"/>
      <c r="C57" s="67"/>
      <c r="D57" s="67"/>
      <c r="E57" s="1"/>
      <c r="F57" s="1"/>
      <c r="G57" s="1"/>
      <c r="H57" s="1"/>
      <c r="I57" s="1"/>
      <c r="J57" s="1"/>
      <c r="K57" s="1"/>
      <c r="L57" s="1"/>
      <c r="M57" s="1"/>
    </row>
    <row r="58" spans="1:13" x14ac:dyDescent="0.3">
      <c r="A58" s="67"/>
      <c r="B58" s="67"/>
      <c r="C58" s="67"/>
      <c r="D58" s="67"/>
      <c r="K58" s="68"/>
      <c r="L58" s="68"/>
      <c r="M58" s="68"/>
    </row>
  </sheetData>
  <mergeCells count="227">
    <mergeCell ref="I44:J44"/>
    <mergeCell ref="A52:M52"/>
    <mergeCell ref="A6:D6"/>
    <mergeCell ref="E6:F6"/>
    <mergeCell ref="G6:K6"/>
    <mergeCell ref="A11:B11"/>
    <mergeCell ref="C11:D11"/>
    <mergeCell ref="E11:F11"/>
    <mergeCell ref="G11:H11"/>
    <mergeCell ref="L6:M6"/>
    <mergeCell ref="L7:M7"/>
    <mergeCell ref="A8:M8"/>
    <mergeCell ref="A9:M9"/>
    <mergeCell ref="G12:H12"/>
    <mergeCell ref="I12:J12"/>
    <mergeCell ref="K11:L11"/>
    <mergeCell ref="K12:L12"/>
    <mergeCell ref="A12:B12"/>
    <mergeCell ref="C12:D12"/>
    <mergeCell ref="E12:F12"/>
    <mergeCell ref="I11:J11"/>
    <mergeCell ref="L10:M10"/>
    <mergeCell ref="A10:K10"/>
    <mergeCell ref="A7:D7"/>
    <mergeCell ref="A53:L53"/>
    <mergeCell ref="A54:L54"/>
    <mergeCell ref="K45:L45"/>
    <mergeCell ref="A49:L49"/>
    <mergeCell ref="A51:L51"/>
    <mergeCell ref="I46:J46"/>
    <mergeCell ref="I47:J47"/>
    <mergeCell ref="I48:J48"/>
    <mergeCell ref="A45:D45"/>
    <mergeCell ref="A46:D46"/>
    <mergeCell ref="A47:D47"/>
    <mergeCell ref="A48:D48"/>
    <mergeCell ref="A50:L50"/>
    <mergeCell ref="I45:J45"/>
    <mergeCell ref="A1:M1"/>
    <mergeCell ref="A2:D2"/>
    <mergeCell ref="E2:I2"/>
    <mergeCell ref="J2:M2"/>
    <mergeCell ref="A3:B3"/>
    <mergeCell ref="C3:H3"/>
    <mergeCell ref="I3:M3"/>
    <mergeCell ref="A4:G4"/>
    <mergeCell ref="H4:M4"/>
    <mergeCell ref="E7:F7"/>
    <mergeCell ref="G7:K7"/>
    <mergeCell ref="A5:M5"/>
    <mergeCell ref="K24:L24"/>
    <mergeCell ref="A26:M26"/>
    <mergeCell ref="A27:K27"/>
    <mergeCell ref="L27:M27"/>
    <mergeCell ref="A28:B28"/>
    <mergeCell ref="C28:D28"/>
    <mergeCell ref="E28:F28"/>
    <mergeCell ref="G28:H28"/>
    <mergeCell ref="I28:J28"/>
    <mergeCell ref="K28:L28"/>
    <mergeCell ref="A24:B24"/>
    <mergeCell ref="C24:D24"/>
    <mergeCell ref="E24:F24"/>
    <mergeCell ref="G24:H24"/>
    <mergeCell ref="I24:J24"/>
    <mergeCell ref="A25:J25"/>
    <mergeCell ref="A23:B23"/>
    <mergeCell ref="C13:D13"/>
    <mergeCell ref="C14:D14"/>
    <mergeCell ref="C15:D15"/>
    <mergeCell ref="C16:D16"/>
    <mergeCell ref="E44:H44"/>
    <mergeCell ref="E45:H45"/>
    <mergeCell ref="E46:H46"/>
    <mergeCell ref="E47:H47"/>
    <mergeCell ref="E48:H48"/>
    <mergeCell ref="K29:L29"/>
    <mergeCell ref="A57:D57"/>
    <mergeCell ref="A58:D58"/>
    <mergeCell ref="K58:M58"/>
    <mergeCell ref="K41:L41"/>
    <mergeCell ref="A43:M43"/>
    <mergeCell ref="A41:B41"/>
    <mergeCell ref="C41:D41"/>
    <mergeCell ref="E41:F41"/>
    <mergeCell ref="G41:H41"/>
    <mergeCell ref="I41:J41"/>
    <mergeCell ref="K44:L44"/>
    <mergeCell ref="K46:L46"/>
    <mergeCell ref="K47:L47"/>
    <mergeCell ref="K48:L48"/>
    <mergeCell ref="A44:D44"/>
    <mergeCell ref="A29:B29"/>
    <mergeCell ref="C29:D29"/>
    <mergeCell ref="E29:F29"/>
    <mergeCell ref="C17:D17"/>
    <mergeCell ref="C18:D18"/>
    <mergeCell ref="C19:D19"/>
    <mergeCell ref="C20:D20"/>
    <mergeCell ref="C21:D21"/>
    <mergeCell ref="C22:D22"/>
    <mergeCell ref="C23:D23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E23:F23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E18:F18"/>
    <mergeCell ref="E19:F19"/>
    <mergeCell ref="E20:F20"/>
    <mergeCell ref="E21:F21"/>
    <mergeCell ref="E22:F22"/>
    <mergeCell ref="E13:F13"/>
    <mergeCell ref="E14:F14"/>
    <mergeCell ref="E15:F15"/>
    <mergeCell ref="E16:F16"/>
    <mergeCell ref="E17:F17"/>
    <mergeCell ref="I23:J2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I18:J18"/>
    <mergeCell ref="I19:J19"/>
    <mergeCell ref="I20:J20"/>
    <mergeCell ref="I21:J21"/>
    <mergeCell ref="I22:J22"/>
    <mergeCell ref="I13:J13"/>
    <mergeCell ref="I14:J14"/>
    <mergeCell ref="I15:J15"/>
    <mergeCell ref="I16:J16"/>
    <mergeCell ref="I17:J17"/>
    <mergeCell ref="K25:L25"/>
    <mergeCell ref="A30:B30"/>
    <mergeCell ref="A31:B31"/>
    <mergeCell ref="A32:B32"/>
    <mergeCell ref="A33:B33"/>
    <mergeCell ref="E30:F30"/>
    <mergeCell ref="E31:F31"/>
    <mergeCell ref="E32:F32"/>
    <mergeCell ref="E33:F33"/>
    <mergeCell ref="I30:J30"/>
    <mergeCell ref="I31:J31"/>
    <mergeCell ref="I32:J32"/>
    <mergeCell ref="I33:J33"/>
    <mergeCell ref="G29:H29"/>
    <mergeCell ref="I29:J29"/>
    <mergeCell ref="G32:H32"/>
    <mergeCell ref="G33:H33"/>
    <mergeCell ref="K30:L30"/>
    <mergeCell ref="K31:L31"/>
    <mergeCell ref="K32:L32"/>
    <mergeCell ref="K33:L33"/>
    <mergeCell ref="G30:H30"/>
    <mergeCell ref="G31:H31"/>
    <mergeCell ref="E34:F34"/>
    <mergeCell ref="E35:F35"/>
    <mergeCell ref="E36:F36"/>
    <mergeCell ref="E37:F37"/>
    <mergeCell ref="E38:F38"/>
    <mergeCell ref="A39:B39"/>
    <mergeCell ref="A40:B40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A34:B34"/>
    <mergeCell ref="A35:B35"/>
    <mergeCell ref="A36:B36"/>
    <mergeCell ref="A37:B37"/>
    <mergeCell ref="A38:B38"/>
    <mergeCell ref="E40:F40"/>
    <mergeCell ref="G34:H34"/>
    <mergeCell ref="G35:H35"/>
    <mergeCell ref="G36:H36"/>
    <mergeCell ref="G37:H37"/>
    <mergeCell ref="G38:H38"/>
    <mergeCell ref="G39:H39"/>
    <mergeCell ref="G40:H40"/>
    <mergeCell ref="A42:J42"/>
    <mergeCell ref="K42:L42"/>
    <mergeCell ref="I39:J39"/>
    <mergeCell ref="I40:J40"/>
    <mergeCell ref="K34:L34"/>
    <mergeCell ref="K35:L35"/>
    <mergeCell ref="K36:L36"/>
    <mergeCell ref="K37:L37"/>
    <mergeCell ref="K38:L38"/>
    <mergeCell ref="K39:L39"/>
    <mergeCell ref="K40:L40"/>
    <mergeCell ref="I34:J34"/>
    <mergeCell ref="I35:J35"/>
    <mergeCell ref="I36:J36"/>
    <mergeCell ref="I37:J37"/>
    <mergeCell ref="I38:J38"/>
    <mergeCell ref="E39:F39"/>
  </mergeCells>
  <pageMargins left="0.78740157480314965" right="7.874015748031496E-2" top="0.35433070866141736" bottom="0.35433070866141736" header="0" footer="0"/>
  <pageSetup scale="90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B1:R91"/>
  <sheetViews>
    <sheetView topLeftCell="A76" zoomScaleNormal="100" workbookViewId="0">
      <selection activeCell="B89" sqref="B89:I94"/>
    </sheetView>
  </sheetViews>
  <sheetFormatPr defaultColWidth="9.109375" defaultRowHeight="13.8" x14ac:dyDescent="0.3"/>
  <cols>
    <col min="1" max="1" width="4.44140625" style="14" customWidth="1"/>
    <col min="2" max="2" width="6.5546875" style="14" customWidth="1"/>
    <col min="3" max="3" width="10.6640625" style="14" customWidth="1"/>
    <col min="4" max="4" width="6.88671875" style="14" customWidth="1"/>
    <col min="5" max="5" width="9.44140625" style="14" customWidth="1"/>
    <col min="6" max="6" width="25" style="14" customWidth="1"/>
    <col min="7" max="7" width="8.88671875" style="14" customWidth="1"/>
    <col min="8" max="8" width="8.33203125" style="14" customWidth="1"/>
    <col min="9" max="9" width="10.88671875" style="14" customWidth="1"/>
    <col min="10" max="16384" width="9.109375" style="14"/>
  </cols>
  <sheetData>
    <row r="1" spans="2:10" x14ac:dyDescent="0.3">
      <c r="B1" s="10"/>
      <c r="C1" s="11"/>
      <c r="D1" s="12"/>
      <c r="E1" s="13"/>
      <c r="F1" s="13"/>
      <c r="G1" s="10"/>
      <c r="H1" s="10"/>
    </row>
    <row r="2" spans="2:10" ht="18" x14ac:dyDescent="0.35">
      <c r="B2" s="15" t="s">
        <v>19</v>
      </c>
      <c r="C2" s="15"/>
      <c r="D2" s="16"/>
      <c r="E2" s="16"/>
      <c r="F2" s="16"/>
      <c r="G2" s="16"/>
      <c r="H2" s="17"/>
      <c r="I2" s="17"/>
    </row>
    <row r="3" spans="2:10" ht="18" x14ac:dyDescent="0.35">
      <c r="B3" s="15" t="s">
        <v>26</v>
      </c>
      <c r="C3" s="15"/>
      <c r="D3" s="16"/>
      <c r="E3" s="16"/>
      <c r="F3" s="16"/>
      <c r="G3" s="16"/>
      <c r="H3" s="17"/>
      <c r="I3" s="17"/>
    </row>
    <row r="4" spans="2:10" ht="18" x14ac:dyDescent="0.35">
      <c r="B4" s="15" t="s">
        <v>71</v>
      </c>
      <c r="C4" s="15"/>
      <c r="D4" s="18"/>
      <c r="E4" s="18"/>
      <c r="F4" s="15"/>
      <c r="G4" s="16"/>
      <c r="H4" s="17"/>
      <c r="I4" s="17"/>
    </row>
    <row r="5" spans="2:10" ht="18" x14ac:dyDescent="0.35">
      <c r="B5" s="15" t="s">
        <v>88</v>
      </c>
      <c r="C5" s="15"/>
      <c r="D5" s="18"/>
      <c r="E5" s="18"/>
      <c r="F5" s="15"/>
      <c r="G5" s="16"/>
      <c r="H5" s="17"/>
      <c r="I5" s="17"/>
    </row>
    <row r="6" spans="2:10" ht="18" x14ac:dyDescent="0.35">
      <c r="B6" s="30" t="s">
        <v>64</v>
      </c>
      <c r="C6" s="30"/>
      <c r="D6" s="31"/>
      <c r="E6" s="31"/>
      <c r="F6" s="30"/>
      <c r="G6" s="32"/>
      <c r="H6" s="32"/>
      <c r="I6" s="32"/>
      <c r="J6" s="33"/>
    </row>
    <row r="7" spans="2:10" x14ac:dyDescent="0.3">
      <c r="B7" s="19"/>
      <c r="C7" s="19"/>
      <c r="D7" s="19"/>
      <c r="E7" s="19"/>
      <c r="F7" s="19"/>
      <c r="G7" s="19"/>
      <c r="H7" s="20" t="s">
        <v>20</v>
      </c>
      <c r="I7" s="21">
        <f ca="1">TODAY()</f>
        <v>45015</v>
      </c>
    </row>
    <row r="8" spans="2:10" ht="12.75" customHeight="1" x14ac:dyDescent="0.3">
      <c r="B8" s="123" t="s">
        <v>21</v>
      </c>
      <c r="C8" s="116" t="s">
        <v>28</v>
      </c>
      <c r="D8" s="121" t="s">
        <v>22</v>
      </c>
      <c r="E8" s="118"/>
      <c r="F8" s="116" t="s">
        <v>23</v>
      </c>
      <c r="G8" s="116" t="s">
        <v>24</v>
      </c>
      <c r="H8" s="116" t="s">
        <v>25</v>
      </c>
      <c r="I8" s="118" t="s">
        <v>27</v>
      </c>
    </row>
    <row r="9" spans="2:10" ht="24" customHeight="1" x14ac:dyDescent="0.3">
      <c r="B9" s="124"/>
      <c r="C9" s="117"/>
      <c r="D9" s="122"/>
      <c r="E9" s="119"/>
      <c r="F9" s="125"/>
      <c r="G9" s="125"/>
      <c r="H9" s="117"/>
      <c r="I9" s="119"/>
    </row>
    <row r="10" spans="2:10" x14ac:dyDescent="0.3">
      <c r="B10" s="110" t="s">
        <v>89</v>
      </c>
      <c r="C10" s="111"/>
      <c r="D10" s="111"/>
      <c r="E10" s="111"/>
      <c r="F10" s="111"/>
      <c r="G10" s="111"/>
      <c r="H10" s="111"/>
      <c r="I10" s="112"/>
    </row>
    <row r="11" spans="2:10" ht="26.4" x14ac:dyDescent="0.3">
      <c r="B11" s="22">
        <v>1</v>
      </c>
      <c r="C11" s="23" t="s">
        <v>114</v>
      </c>
      <c r="D11" s="108" t="s">
        <v>31</v>
      </c>
      <c r="E11" s="109"/>
      <c r="F11" s="27" t="s">
        <v>29</v>
      </c>
      <c r="G11" s="28" t="s">
        <v>30</v>
      </c>
      <c r="H11" s="28">
        <v>515.5</v>
      </c>
      <c r="I11" s="29">
        <f>H11*2.7</f>
        <v>1391.8500000000001</v>
      </c>
    </row>
    <row r="12" spans="2:10" x14ac:dyDescent="0.3">
      <c r="B12" s="22">
        <v>2</v>
      </c>
      <c r="C12" s="23" t="s">
        <v>114</v>
      </c>
      <c r="D12" s="108" t="s">
        <v>31</v>
      </c>
      <c r="E12" s="109"/>
      <c r="F12" s="27" t="s">
        <v>115</v>
      </c>
      <c r="G12" s="28" t="s">
        <v>116</v>
      </c>
      <c r="H12" s="28">
        <v>1</v>
      </c>
      <c r="I12" s="29">
        <v>1000</v>
      </c>
    </row>
    <row r="13" spans="2:10" ht="26.4" x14ac:dyDescent="0.3">
      <c r="B13" s="22">
        <v>3</v>
      </c>
      <c r="C13" s="23" t="s">
        <v>114</v>
      </c>
      <c r="D13" s="108" t="s">
        <v>31</v>
      </c>
      <c r="E13" s="109"/>
      <c r="F13" s="27" t="s">
        <v>33</v>
      </c>
      <c r="G13" s="28" t="s">
        <v>32</v>
      </c>
      <c r="H13" s="28">
        <v>1</v>
      </c>
      <c r="I13" s="29">
        <f>(7988.05*1.8%)+(3962.29*1.5%)</f>
        <v>203.21925000000002</v>
      </c>
    </row>
    <row r="14" spans="2:10" ht="30.75" customHeight="1" x14ac:dyDescent="0.3">
      <c r="B14" s="22">
        <v>4</v>
      </c>
      <c r="C14" s="23" t="s">
        <v>114</v>
      </c>
      <c r="D14" s="108" t="s">
        <v>31</v>
      </c>
      <c r="E14" s="109"/>
      <c r="F14" s="27" t="s">
        <v>35</v>
      </c>
      <c r="G14" s="28" t="s">
        <v>32</v>
      </c>
      <c r="H14" s="28">
        <v>1</v>
      </c>
      <c r="I14" s="29">
        <f>515.5*0.1</f>
        <v>51.550000000000004</v>
      </c>
    </row>
    <row r="15" spans="2:10" x14ac:dyDescent="0.3">
      <c r="B15" s="113" t="s">
        <v>90</v>
      </c>
      <c r="C15" s="114"/>
      <c r="D15" s="114"/>
      <c r="E15" s="114"/>
      <c r="F15" s="114"/>
      <c r="G15" s="114"/>
      <c r="H15" s="115"/>
      <c r="I15" s="42">
        <f>SUM(I11:I14)</f>
        <v>2646.6192500000006</v>
      </c>
    </row>
    <row r="16" spans="2:10" x14ac:dyDescent="0.3">
      <c r="B16" s="110" t="s">
        <v>91</v>
      </c>
      <c r="C16" s="111"/>
      <c r="D16" s="111"/>
      <c r="E16" s="111"/>
      <c r="F16" s="111"/>
      <c r="G16" s="111"/>
      <c r="H16" s="111"/>
      <c r="I16" s="112"/>
    </row>
    <row r="17" spans="2:18" ht="26.4" x14ac:dyDescent="0.3">
      <c r="B17" s="22">
        <v>1</v>
      </c>
      <c r="C17" s="23" t="s">
        <v>119</v>
      </c>
      <c r="D17" s="108" t="s">
        <v>31</v>
      </c>
      <c r="E17" s="109"/>
      <c r="F17" s="27" t="s">
        <v>29</v>
      </c>
      <c r="G17" s="28" t="s">
        <v>30</v>
      </c>
      <c r="H17" s="28">
        <v>515.5</v>
      </c>
      <c r="I17" s="29">
        <f>H17*2.7</f>
        <v>1391.8500000000001</v>
      </c>
    </row>
    <row r="18" spans="2:18" ht="26.4" x14ac:dyDescent="0.3">
      <c r="B18" s="22">
        <v>2</v>
      </c>
      <c r="C18" s="23" t="s">
        <v>119</v>
      </c>
      <c r="D18" s="108" t="s">
        <v>31</v>
      </c>
      <c r="E18" s="109"/>
      <c r="F18" s="27" t="s">
        <v>33</v>
      </c>
      <c r="G18" s="28" t="s">
        <v>32</v>
      </c>
      <c r="H18" s="28">
        <v>1</v>
      </c>
      <c r="I18" s="29">
        <f>(7988.05*1.8%)+(6460.16*1.5%)</f>
        <v>240.68730000000002</v>
      </c>
    </row>
    <row r="19" spans="2:18" ht="30.75" customHeight="1" x14ac:dyDescent="0.3">
      <c r="B19" s="22">
        <v>3</v>
      </c>
      <c r="C19" s="23" t="s">
        <v>119</v>
      </c>
      <c r="D19" s="108" t="s">
        <v>31</v>
      </c>
      <c r="E19" s="109"/>
      <c r="F19" s="27" t="s">
        <v>35</v>
      </c>
      <c r="G19" s="28" t="s">
        <v>32</v>
      </c>
      <c r="H19" s="28">
        <v>1</v>
      </c>
      <c r="I19" s="29">
        <f>515.5*0.1</f>
        <v>51.550000000000004</v>
      </c>
    </row>
    <row r="20" spans="2:18" x14ac:dyDescent="0.3">
      <c r="B20" s="113" t="s">
        <v>92</v>
      </c>
      <c r="C20" s="114"/>
      <c r="D20" s="114"/>
      <c r="E20" s="114"/>
      <c r="F20" s="114"/>
      <c r="G20" s="114"/>
      <c r="H20" s="115"/>
      <c r="I20" s="42">
        <f>SUM(I17:I19)</f>
        <v>1684.0873000000001</v>
      </c>
    </row>
    <row r="21" spans="2:18" x14ac:dyDescent="0.3">
      <c r="B21" s="110" t="s">
        <v>93</v>
      </c>
      <c r="C21" s="111"/>
      <c r="D21" s="111"/>
      <c r="E21" s="111"/>
      <c r="F21" s="111"/>
      <c r="G21" s="111"/>
      <c r="H21" s="111"/>
      <c r="I21" s="112"/>
    </row>
    <row r="22" spans="2:18" ht="26.4" x14ac:dyDescent="0.3">
      <c r="B22" s="22">
        <v>1</v>
      </c>
      <c r="C22" s="23" t="s">
        <v>120</v>
      </c>
      <c r="D22" s="108" t="s">
        <v>31</v>
      </c>
      <c r="E22" s="109"/>
      <c r="F22" s="27" t="s">
        <v>29</v>
      </c>
      <c r="G22" s="28" t="s">
        <v>30</v>
      </c>
      <c r="H22" s="28">
        <v>515.5</v>
      </c>
      <c r="I22" s="29">
        <f>H22*2.7</f>
        <v>1391.8500000000001</v>
      </c>
      <c r="R22" s="43"/>
    </row>
    <row r="23" spans="2:18" ht="26.4" x14ac:dyDescent="0.3">
      <c r="B23" s="22">
        <v>2</v>
      </c>
      <c r="C23" s="23" t="s">
        <v>120</v>
      </c>
      <c r="D23" s="108" t="s">
        <v>31</v>
      </c>
      <c r="E23" s="109"/>
      <c r="F23" s="27" t="s">
        <v>33</v>
      </c>
      <c r="G23" s="28" t="s">
        <v>32</v>
      </c>
      <c r="H23" s="28">
        <v>1</v>
      </c>
      <c r="I23" s="29">
        <f>(7988.05*1.8%)+(7207.06*1.5%)</f>
        <v>251.89080000000001</v>
      </c>
    </row>
    <row r="24" spans="2:18" ht="30.75" customHeight="1" x14ac:dyDescent="0.3">
      <c r="B24" s="22">
        <v>3</v>
      </c>
      <c r="C24" s="23" t="s">
        <v>120</v>
      </c>
      <c r="D24" s="108" t="s">
        <v>31</v>
      </c>
      <c r="E24" s="109"/>
      <c r="F24" s="27" t="s">
        <v>35</v>
      </c>
      <c r="G24" s="28" t="s">
        <v>32</v>
      </c>
      <c r="H24" s="28">
        <v>1</v>
      </c>
      <c r="I24" s="29">
        <f>515.5*0.1</f>
        <v>51.550000000000004</v>
      </c>
    </row>
    <row r="25" spans="2:18" x14ac:dyDescent="0.3">
      <c r="B25" s="113" t="s">
        <v>94</v>
      </c>
      <c r="C25" s="114"/>
      <c r="D25" s="114"/>
      <c r="E25" s="114"/>
      <c r="F25" s="114"/>
      <c r="G25" s="114"/>
      <c r="H25" s="115"/>
      <c r="I25" s="42">
        <f>SUM(I22:I24)</f>
        <v>1695.2908</v>
      </c>
    </row>
    <row r="26" spans="2:18" x14ac:dyDescent="0.3">
      <c r="B26" s="110" t="s">
        <v>95</v>
      </c>
      <c r="C26" s="111"/>
      <c r="D26" s="111"/>
      <c r="E26" s="111"/>
      <c r="F26" s="111"/>
      <c r="G26" s="111"/>
      <c r="H26" s="111"/>
      <c r="I26" s="112"/>
    </row>
    <row r="27" spans="2:18" ht="26.4" x14ac:dyDescent="0.3">
      <c r="B27" s="22">
        <v>1</v>
      </c>
      <c r="C27" s="23" t="s">
        <v>123</v>
      </c>
      <c r="D27" s="108" t="s">
        <v>31</v>
      </c>
      <c r="E27" s="109"/>
      <c r="F27" s="27" t="s">
        <v>29</v>
      </c>
      <c r="G27" s="28" t="s">
        <v>30</v>
      </c>
      <c r="H27" s="28">
        <v>515.5</v>
      </c>
      <c r="I27" s="29">
        <f>H27*2.7</f>
        <v>1391.8500000000001</v>
      </c>
    </row>
    <row r="28" spans="2:18" ht="26.4" x14ac:dyDescent="0.3">
      <c r="B28" s="22">
        <v>2</v>
      </c>
      <c r="C28" s="23" t="s">
        <v>123</v>
      </c>
      <c r="D28" s="108" t="s">
        <v>31</v>
      </c>
      <c r="E28" s="109"/>
      <c r="F28" s="27" t="s">
        <v>33</v>
      </c>
      <c r="G28" s="28" t="s">
        <v>32</v>
      </c>
      <c r="H28" s="28">
        <v>1</v>
      </c>
      <c r="I28" s="29">
        <f>(7988.05*1.8%)+(8840.3*1.5%)</f>
        <v>276.38940000000002</v>
      </c>
    </row>
    <row r="29" spans="2:18" ht="30.75" customHeight="1" x14ac:dyDescent="0.3">
      <c r="B29" s="22">
        <v>3</v>
      </c>
      <c r="C29" s="23" t="s">
        <v>123</v>
      </c>
      <c r="D29" s="108" t="s">
        <v>31</v>
      </c>
      <c r="E29" s="109"/>
      <c r="F29" s="27" t="s">
        <v>35</v>
      </c>
      <c r="G29" s="28" t="s">
        <v>32</v>
      </c>
      <c r="H29" s="28">
        <v>1</v>
      </c>
      <c r="I29" s="29">
        <f>515.5*0.1</f>
        <v>51.550000000000004</v>
      </c>
    </row>
    <row r="30" spans="2:18" x14ac:dyDescent="0.3">
      <c r="B30" s="113" t="s">
        <v>96</v>
      </c>
      <c r="C30" s="114"/>
      <c r="D30" s="114"/>
      <c r="E30" s="114"/>
      <c r="F30" s="114"/>
      <c r="G30" s="114"/>
      <c r="H30" s="115"/>
      <c r="I30" s="42">
        <f>SUM(I27:I29)</f>
        <v>1719.7894000000001</v>
      </c>
    </row>
    <row r="31" spans="2:18" x14ac:dyDescent="0.3">
      <c r="B31" s="110" t="s">
        <v>97</v>
      </c>
      <c r="C31" s="111"/>
      <c r="D31" s="111"/>
      <c r="E31" s="111"/>
      <c r="F31" s="111"/>
      <c r="G31" s="111"/>
      <c r="H31" s="111"/>
      <c r="I31" s="112"/>
    </row>
    <row r="32" spans="2:18" ht="26.4" x14ac:dyDescent="0.3">
      <c r="B32" s="22">
        <v>1</v>
      </c>
      <c r="C32" s="23" t="s">
        <v>126</v>
      </c>
      <c r="D32" s="108" t="s">
        <v>31</v>
      </c>
      <c r="E32" s="109"/>
      <c r="F32" s="27" t="s">
        <v>29</v>
      </c>
      <c r="G32" s="28" t="s">
        <v>30</v>
      </c>
      <c r="H32" s="28">
        <v>515.5</v>
      </c>
      <c r="I32" s="29">
        <f>H32*2.7</f>
        <v>1391.8500000000001</v>
      </c>
    </row>
    <row r="33" spans="2:9" ht="26.4" x14ac:dyDescent="0.3">
      <c r="B33" s="22">
        <v>2</v>
      </c>
      <c r="C33" s="23" t="s">
        <v>126</v>
      </c>
      <c r="D33" s="108" t="s">
        <v>31</v>
      </c>
      <c r="E33" s="109"/>
      <c r="F33" s="27" t="s">
        <v>33</v>
      </c>
      <c r="G33" s="28" t="s">
        <v>32</v>
      </c>
      <c r="H33" s="28">
        <v>1</v>
      </c>
      <c r="I33" s="29">
        <f>(7988.05*1.8%)+(4073.83*1.5%)</f>
        <v>204.89235000000002</v>
      </c>
    </row>
    <row r="34" spans="2:9" ht="25.5" customHeight="1" x14ac:dyDescent="0.3">
      <c r="B34" s="22">
        <v>3</v>
      </c>
      <c r="C34" s="23" t="s">
        <v>126</v>
      </c>
      <c r="D34" s="108" t="s">
        <v>31</v>
      </c>
      <c r="E34" s="109"/>
      <c r="F34" s="27" t="s">
        <v>124</v>
      </c>
      <c r="G34" s="28" t="s">
        <v>116</v>
      </c>
      <c r="H34" s="28">
        <v>1</v>
      </c>
      <c r="I34" s="29">
        <v>2200</v>
      </c>
    </row>
    <row r="35" spans="2:9" x14ac:dyDescent="0.3">
      <c r="B35" s="22">
        <v>4</v>
      </c>
      <c r="C35" s="23" t="s">
        <v>126</v>
      </c>
      <c r="D35" s="108" t="s">
        <v>31</v>
      </c>
      <c r="E35" s="109"/>
      <c r="F35" s="27" t="s">
        <v>125</v>
      </c>
      <c r="G35" s="28" t="s">
        <v>116</v>
      </c>
      <c r="H35" s="28">
        <v>1</v>
      </c>
      <c r="I35" s="29">
        <v>1400</v>
      </c>
    </row>
    <row r="36" spans="2:9" ht="30.75" customHeight="1" x14ac:dyDescent="0.3">
      <c r="B36" s="22">
        <v>5</v>
      </c>
      <c r="C36" s="23" t="s">
        <v>126</v>
      </c>
      <c r="D36" s="108" t="s">
        <v>31</v>
      </c>
      <c r="E36" s="109"/>
      <c r="F36" s="27" t="s">
        <v>35</v>
      </c>
      <c r="G36" s="28" t="s">
        <v>32</v>
      </c>
      <c r="H36" s="28">
        <v>1</v>
      </c>
      <c r="I36" s="29">
        <f>515.5*0.1</f>
        <v>51.550000000000004</v>
      </c>
    </row>
    <row r="37" spans="2:9" x14ac:dyDescent="0.3">
      <c r="B37" s="113" t="s">
        <v>98</v>
      </c>
      <c r="C37" s="114"/>
      <c r="D37" s="114"/>
      <c r="E37" s="114"/>
      <c r="F37" s="114"/>
      <c r="G37" s="114"/>
      <c r="H37" s="115"/>
      <c r="I37" s="42">
        <f>SUM(I32:I36)</f>
        <v>5248.2923500000006</v>
      </c>
    </row>
    <row r="38" spans="2:9" x14ac:dyDescent="0.3">
      <c r="B38" s="110" t="s">
        <v>99</v>
      </c>
      <c r="C38" s="111"/>
      <c r="D38" s="111"/>
      <c r="E38" s="111"/>
      <c r="F38" s="111"/>
      <c r="G38" s="111"/>
      <c r="H38" s="111"/>
      <c r="I38" s="112"/>
    </row>
    <row r="39" spans="2:9" ht="26.4" x14ac:dyDescent="0.3">
      <c r="B39" s="22">
        <v>1</v>
      </c>
      <c r="C39" s="23" t="s">
        <v>127</v>
      </c>
      <c r="D39" s="108" t="s">
        <v>31</v>
      </c>
      <c r="E39" s="109"/>
      <c r="F39" s="27" t="s">
        <v>29</v>
      </c>
      <c r="G39" s="28" t="s">
        <v>30</v>
      </c>
      <c r="H39" s="28">
        <v>515.5</v>
      </c>
      <c r="I39" s="29">
        <f>H39*2.7</f>
        <v>1391.8500000000001</v>
      </c>
    </row>
    <row r="40" spans="2:9" ht="15.75" customHeight="1" x14ac:dyDescent="0.3">
      <c r="B40" s="22">
        <v>2</v>
      </c>
      <c r="C40" s="23" t="s">
        <v>127</v>
      </c>
      <c r="D40" s="108" t="s">
        <v>31</v>
      </c>
      <c r="E40" s="109"/>
      <c r="F40" s="27" t="s">
        <v>128</v>
      </c>
      <c r="G40" s="28" t="s">
        <v>116</v>
      </c>
      <c r="H40" s="28">
        <v>1</v>
      </c>
      <c r="I40" s="29">
        <v>1443</v>
      </c>
    </row>
    <row r="41" spans="2:9" ht="26.4" x14ac:dyDescent="0.3">
      <c r="B41" s="22">
        <v>3</v>
      </c>
      <c r="C41" s="23" t="s">
        <v>127</v>
      </c>
      <c r="D41" s="108" t="s">
        <v>31</v>
      </c>
      <c r="E41" s="109"/>
      <c r="F41" s="27" t="s">
        <v>129</v>
      </c>
      <c r="G41" s="28" t="s">
        <v>116</v>
      </c>
      <c r="H41" s="28">
        <v>1</v>
      </c>
      <c r="I41" s="29">
        <v>8000</v>
      </c>
    </row>
    <row r="42" spans="2:9" ht="26.4" x14ac:dyDescent="0.3">
      <c r="B42" s="22">
        <v>4</v>
      </c>
      <c r="C42" s="23" t="s">
        <v>127</v>
      </c>
      <c r="D42" s="108" t="s">
        <v>31</v>
      </c>
      <c r="E42" s="109"/>
      <c r="F42" s="27" t="s">
        <v>33</v>
      </c>
      <c r="G42" s="28" t="s">
        <v>32</v>
      </c>
      <c r="H42" s="28">
        <v>1</v>
      </c>
      <c r="I42" s="29">
        <f>(7818.52*1.8%)+(6212.01*1.5%)</f>
        <v>233.91351000000003</v>
      </c>
    </row>
    <row r="43" spans="2:9" ht="30.75" customHeight="1" x14ac:dyDescent="0.3">
      <c r="B43" s="22">
        <v>5</v>
      </c>
      <c r="C43" s="23" t="s">
        <v>127</v>
      </c>
      <c r="D43" s="108" t="s">
        <v>31</v>
      </c>
      <c r="E43" s="109"/>
      <c r="F43" s="27" t="s">
        <v>35</v>
      </c>
      <c r="G43" s="28" t="s">
        <v>32</v>
      </c>
      <c r="H43" s="28">
        <v>1</v>
      </c>
      <c r="I43" s="29">
        <f>515.5*0.1</f>
        <v>51.550000000000004</v>
      </c>
    </row>
    <row r="44" spans="2:9" x14ac:dyDescent="0.3">
      <c r="B44" s="113" t="s">
        <v>100</v>
      </c>
      <c r="C44" s="114"/>
      <c r="D44" s="114"/>
      <c r="E44" s="114"/>
      <c r="F44" s="114"/>
      <c r="G44" s="114"/>
      <c r="H44" s="115"/>
      <c r="I44" s="42">
        <f>SUM(I39:I43)</f>
        <v>11120.31351</v>
      </c>
    </row>
    <row r="45" spans="2:9" x14ac:dyDescent="0.3">
      <c r="B45" s="110" t="s">
        <v>101</v>
      </c>
      <c r="C45" s="111"/>
      <c r="D45" s="111"/>
      <c r="E45" s="111"/>
      <c r="F45" s="111"/>
      <c r="G45" s="111"/>
      <c r="H45" s="111"/>
      <c r="I45" s="112"/>
    </row>
    <row r="46" spans="2:9" ht="26.4" x14ac:dyDescent="0.3">
      <c r="B46" s="22">
        <v>1</v>
      </c>
      <c r="C46" s="23" t="s">
        <v>130</v>
      </c>
      <c r="D46" s="108" t="s">
        <v>31</v>
      </c>
      <c r="E46" s="109"/>
      <c r="F46" s="27" t="s">
        <v>29</v>
      </c>
      <c r="G46" s="28" t="s">
        <v>30</v>
      </c>
      <c r="H46" s="28">
        <v>515.5</v>
      </c>
      <c r="I46" s="29">
        <f>H46*2.7</f>
        <v>1391.8500000000001</v>
      </c>
    </row>
    <row r="47" spans="2:9" x14ac:dyDescent="0.3">
      <c r="B47" s="22">
        <v>2</v>
      </c>
      <c r="C47" s="23" t="s">
        <v>130</v>
      </c>
      <c r="D47" s="108" t="s">
        <v>31</v>
      </c>
      <c r="E47" s="109"/>
      <c r="F47" s="27" t="s">
        <v>131</v>
      </c>
      <c r="G47" s="28" t="s">
        <v>116</v>
      </c>
      <c r="H47" s="28">
        <v>1</v>
      </c>
      <c r="I47" s="29">
        <v>1000</v>
      </c>
    </row>
    <row r="48" spans="2:9" x14ac:dyDescent="0.3">
      <c r="B48" s="22">
        <v>3</v>
      </c>
      <c r="C48" s="23" t="s">
        <v>130</v>
      </c>
      <c r="D48" s="108" t="s">
        <v>31</v>
      </c>
      <c r="E48" s="109"/>
      <c r="F48" s="27" t="s">
        <v>132</v>
      </c>
      <c r="G48" s="28" t="s">
        <v>116</v>
      </c>
      <c r="H48" s="28">
        <v>1</v>
      </c>
      <c r="I48" s="29">
        <v>500</v>
      </c>
    </row>
    <row r="49" spans="2:9" ht="26.4" x14ac:dyDescent="0.3">
      <c r="B49" s="22">
        <v>4</v>
      </c>
      <c r="C49" s="23" t="s">
        <v>130</v>
      </c>
      <c r="D49" s="108" t="s">
        <v>31</v>
      </c>
      <c r="E49" s="109"/>
      <c r="F49" s="27" t="s">
        <v>133</v>
      </c>
      <c r="G49" s="28" t="s">
        <v>116</v>
      </c>
      <c r="H49" s="28">
        <v>1</v>
      </c>
      <c r="I49" s="29">
        <v>3000</v>
      </c>
    </row>
    <row r="50" spans="2:9" ht="26.4" x14ac:dyDescent="0.3">
      <c r="B50" s="22">
        <v>5</v>
      </c>
      <c r="C50" s="23" t="s">
        <v>130</v>
      </c>
      <c r="D50" s="108" t="s">
        <v>31</v>
      </c>
      <c r="E50" s="109"/>
      <c r="F50" s="27" t="s">
        <v>33</v>
      </c>
      <c r="G50" s="28" t="s">
        <v>32</v>
      </c>
      <c r="H50" s="28">
        <v>1</v>
      </c>
      <c r="I50" s="29">
        <f>(7863.99*1.8%)+(7393.85*1.5%)</f>
        <v>252.45957000000004</v>
      </c>
    </row>
    <row r="51" spans="2:9" ht="30.75" customHeight="1" x14ac:dyDescent="0.3">
      <c r="B51" s="22">
        <v>6</v>
      </c>
      <c r="C51" s="23" t="s">
        <v>130</v>
      </c>
      <c r="D51" s="108" t="s">
        <v>31</v>
      </c>
      <c r="E51" s="109"/>
      <c r="F51" s="27" t="s">
        <v>35</v>
      </c>
      <c r="G51" s="28" t="s">
        <v>32</v>
      </c>
      <c r="H51" s="28">
        <v>1</v>
      </c>
      <c r="I51" s="29">
        <f>515.5*0.1</f>
        <v>51.550000000000004</v>
      </c>
    </row>
    <row r="52" spans="2:9" x14ac:dyDescent="0.3">
      <c r="B52" s="113" t="s">
        <v>102</v>
      </c>
      <c r="C52" s="114"/>
      <c r="D52" s="114"/>
      <c r="E52" s="114"/>
      <c r="F52" s="114"/>
      <c r="G52" s="114"/>
      <c r="H52" s="115"/>
      <c r="I52" s="42">
        <f>SUM(I46:I51)</f>
        <v>6195.8595700000005</v>
      </c>
    </row>
    <row r="53" spans="2:9" x14ac:dyDescent="0.3">
      <c r="B53" s="110" t="s">
        <v>103</v>
      </c>
      <c r="C53" s="111"/>
      <c r="D53" s="111"/>
      <c r="E53" s="111"/>
      <c r="F53" s="111"/>
      <c r="G53" s="111"/>
      <c r="H53" s="111"/>
      <c r="I53" s="112"/>
    </row>
    <row r="54" spans="2:9" ht="26.4" x14ac:dyDescent="0.3">
      <c r="B54" s="22">
        <v>1</v>
      </c>
      <c r="C54" s="23" t="s">
        <v>134</v>
      </c>
      <c r="D54" s="108" t="s">
        <v>31</v>
      </c>
      <c r="E54" s="109"/>
      <c r="F54" s="27" t="s">
        <v>29</v>
      </c>
      <c r="G54" s="28" t="s">
        <v>30</v>
      </c>
      <c r="H54" s="28">
        <v>515.5</v>
      </c>
      <c r="I54" s="29">
        <f>H54*2.7</f>
        <v>1391.8500000000001</v>
      </c>
    </row>
    <row r="55" spans="2:9" ht="27.75" customHeight="1" x14ac:dyDescent="0.3">
      <c r="B55" s="22">
        <v>2</v>
      </c>
      <c r="C55" s="23" t="s">
        <v>134</v>
      </c>
      <c r="D55" s="108" t="s">
        <v>31</v>
      </c>
      <c r="E55" s="109"/>
      <c r="F55" s="27" t="s">
        <v>135</v>
      </c>
      <c r="G55" s="28" t="s">
        <v>116</v>
      </c>
      <c r="H55" s="28">
        <v>1</v>
      </c>
      <c r="I55" s="29">
        <v>1000</v>
      </c>
    </row>
    <row r="56" spans="2:9" ht="28.5" customHeight="1" x14ac:dyDescent="0.3">
      <c r="B56" s="22">
        <v>3</v>
      </c>
      <c r="C56" s="23" t="s">
        <v>134</v>
      </c>
      <c r="D56" s="108" t="s">
        <v>31</v>
      </c>
      <c r="E56" s="109"/>
      <c r="F56" s="27" t="s">
        <v>136</v>
      </c>
      <c r="G56" s="28" t="s">
        <v>116</v>
      </c>
      <c r="H56" s="28">
        <v>1</v>
      </c>
      <c r="I56" s="29">
        <v>3500</v>
      </c>
    </row>
    <row r="57" spans="2:9" ht="26.4" x14ac:dyDescent="0.3">
      <c r="B57" s="22">
        <v>4</v>
      </c>
      <c r="C57" s="23" t="s">
        <v>134</v>
      </c>
      <c r="D57" s="108" t="s">
        <v>31</v>
      </c>
      <c r="E57" s="109"/>
      <c r="F57" s="27" t="s">
        <v>33</v>
      </c>
      <c r="G57" s="28" t="s">
        <v>32</v>
      </c>
      <c r="H57" s="28">
        <v>1</v>
      </c>
      <c r="I57" s="29">
        <f>(7863.99*1.8%)+(7966.02*1.5%)</f>
        <v>261.04212000000001</v>
      </c>
    </row>
    <row r="58" spans="2:9" ht="30.75" customHeight="1" x14ac:dyDescent="0.3">
      <c r="B58" s="22">
        <v>5</v>
      </c>
      <c r="C58" s="23" t="s">
        <v>134</v>
      </c>
      <c r="D58" s="108" t="s">
        <v>31</v>
      </c>
      <c r="E58" s="109"/>
      <c r="F58" s="27" t="s">
        <v>35</v>
      </c>
      <c r="G58" s="28" t="s">
        <v>32</v>
      </c>
      <c r="H58" s="28">
        <v>1</v>
      </c>
      <c r="I58" s="29">
        <f>515.5*0.1</f>
        <v>51.550000000000004</v>
      </c>
    </row>
    <row r="59" spans="2:9" x14ac:dyDescent="0.3">
      <c r="B59" s="113" t="s">
        <v>104</v>
      </c>
      <c r="C59" s="114"/>
      <c r="D59" s="114"/>
      <c r="E59" s="114"/>
      <c r="F59" s="114"/>
      <c r="G59" s="114"/>
      <c r="H59" s="115"/>
      <c r="I59" s="42">
        <f>SUM(I54:I58)</f>
        <v>6204.4421200000006</v>
      </c>
    </row>
    <row r="60" spans="2:9" x14ac:dyDescent="0.3">
      <c r="B60" s="110" t="s">
        <v>105</v>
      </c>
      <c r="C60" s="111"/>
      <c r="D60" s="111"/>
      <c r="E60" s="111"/>
      <c r="F60" s="111"/>
      <c r="G60" s="111"/>
      <c r="H60" s="111"/>
      <c r="I60" s="112"/>
    </row>
    <row r="61" spans="2:9" ht="26.4" x14ac:dyDescent="0.3">
      <c r="B61" s="22">
        <v>1</v>
      </c>
      <c r="C61" s="23" t="s">
        <v>139</v>
      </c>
      <c r="D61" s="108" t="s">
        <v>31</v>
      </c>
      <c r="E61" s="109"/>
      <c r="F61" s="27" t="s">
        <v>29</v>
      </c>
      <c r="G61" s="28" t="s">
        <v>30</v>
      </c>
      <c r="H61" s="28">
        <v>515.5</v>
      </c>
      <c r="I61" s="29">
        <f>H61*2.7</f>
        <v>1391.8500000000001</v>
      </c>
    </row>
    <row r="62" spans="2:9" ht="26.4" x14ac:dyDescent="0.3">
      <c r="B62" s="22">
        <v>2</v>
      </c>
      <c r="C62" s="23" t="s">
        <v>139</v>
      </c>
      <c r="D62" s="108" t="s">
        <v>31</v>
      </c>
      <c r="E62" s="109"/>
      <c r="F62" s="27" t="s">
        <v>33</v>
      </c>
      <c r="G62" s="28" t="s">
        <v>32</v>
      </c>
      <c r="H62" s="28">
        <v>1</v>
      </c>
      <c r="I62" s="29">
        <f>(7863.99*1.8%)+(13803.02*1.5%)</f>
        <v>348.59712000000002</v>
      </c>
    </row>
    <row r="63" spans="2:9" ht="39.6" x14ac:dyDescent="0.3">
      <c r="B63" s="22">
        <v>3</v>
      </c>
      <c r="C63" s="23" t="s">
        <v>139</v>
      </c>
      <c r="D63" s="108" t="s">
        <v>31</v>
      </c>
      <c r="E63" s="109"/>
      <c r="F63" s="27" t="s">
        <v>140</v>
      </c>
      <c r="G63" s="28" t="s">
        <v>116</v>
      </c>
      <c r="H63" s="28">
        <v>1</v>
      </c>
      <c r="I63" s="29">
        <v>1000</v>
      </c>
    </row>
    <row r="64" spans="2:9" ht="27" customHeight="1" x14ac:dyDescent="0.3">
      <c r="B64" s="22">
        <v>4</v>
      </c>
      <c r="C64" s="23" t="s">
        <v>139</v>
      </c>
      <c r="D64" s="108" t="s">
        <v>31</v>
      </c>
      <c r="E64" s="109"/>
      <c r="F64" s="27" t="s">
        <v>133</v>
      </c>
      <c r="G64" s="28" t="s">
        <v>116</v>
      </c>
      <c r="H64" s="28">
        <v>1</v>
      </c>
      <c r="I64" s="29">
        <v>3500</v>
      </c>
    </row>
    <row r="65" spans="2:9" ht="26.4" x14ac:dyDescent="0.3">
      <c r="B65" s="22">
        <v>5</v>
      </c>
      <c r="C65" s="23" t="s">
        <v>139</v>
      </c>
      <c r="D65" s="108" t="s">
        <v>31</v>
      </c>
      <c r="E65" s="109"/>
      <c r="F65" s="27" t="s">
        <v>124</v>
      </c>
      <c r="G65" s="28" t="s">
        <v>116</v>
      </c>
      <c r="H65" s="28">
        <v>1</v>
      </c>
      <c r="I65" s="29">
        <v>2050</v>
      </c>
    </row>
    <row r="66" spans="2:9" ht="30.75" customHeight="1" x14ac:dyDescent="0.3">
      <c r="B66" s="22">
        <v>6</v>
      </c>
      <c r="C66" s="23" t="s">
        <v>139</v>
      </c>
      <c r="D66" s="108" t="s">
        <v>31</v>
      </c>
      <c r="E66" s="109"/>
      <c r="F66" s="27" t="s">
        <v>35</v>
      </c>
      <c r="G66" s="28" t="s">
        <v>32</v>
      </c>
      <c r="H66" s="28">
        <v>1</v>
      </c>
      <c r="I66" s="29">
        <f>515.5*0.1</f>
        <v>51.550000000000004</v>
      </c>
    </row>
    <row r="67" spans="2:9" x14ac:dyDescent="0.3">
      <c r="B67" s="113" t="s">
        <v>106</v>
      </c>
      <c r="C67" s="114"/>
      <c r="D67" s="114"/>
      <c r="E67" s="114"/>
      <c r="F67" s="114"/>
      <c r="G67" s="114"/>
      <c r="H67" s="115"/>
      <c r="I67" s="42">
        <f>SUM(I61:I66)</f>
        <v>8341.99712</v>
      </c>
    </row>
    <row r="68" spans="2:9" x14ac:dyDescent="0.3">
      <c r="B68" s="110" t="s">
        <v>107</v>
      </c>
      <c r="C68" s="111"/>
      <c r="D68" s="111"/>
      <c r="E68" s="111"/>
      <c r="F68" s="111"/>
      <c r="G68" s="111"/>
      <c r="H68" s="111"/>
      <c r="I68" s="112"/>
    </row>
    <row r="69" spans="2:9" ht="26.4" x14ac:dyDescent="0.3">
      <c r="B69" s="22">
        <v>1</v>
      </c>
      <c r="C69" s="23" t="s">
        <v>142</v>
      </c>
      <c r="D69" s="108" t="s">
        <v>31</v>
      </c>
      <c r="E69" s="109"/>
      <c r="F69" s="27" t="s">
        <v>29</v>
      </c>
      <c r="G69" s="28" t="s">
        <v>30</v>
      </c>
      <c r="H69" s="28">
        <v>515.5</v>
      </c>
      <c r="I69" s="29">
        <f>H69*2.7</f>
        <v>1391.8500000000001</v>
      </c>
    </row>
    <row r="70" spans="2:9" x14ac:dyDescent="0.3">
      <c r="B70" s="22">
        <v>2</v>
      </c>
      <c r="C70" s="23" t="s">
        <v>142</v>
      </c>
      <c r="D70" s="108" t="s">
        <v>31</v>
      </c>
      <c r="E70" s="109"/>
      <c r="F70" s="27" t="s">
        <v>143</v>
      </c>
      <c r="G70" s="28" t="s">
        <v>116</v>
      </c>
      <c r="H70" s="28">
        <v>1</v>
      </c>
      <c r="I70" s="29">
        <v>1000</v>
      </c>
    </row>
    <row r="71" spans="2:9" ht="26.4" x14ac:dyDescent="0.3">
      <c r="B71" s="22">
        <v>3</v>
      </c>
      <c r="C71" s="23" t="s">
        <v>142</v>
      </c>
      <c r="D71" s="108" t="s">
        <v>31</v>
      </c>
      <c r="E71" s="109"/>
      <c r="F71" s="27" t="s">
        <v>33</v>
      </c>
      <c r="G71" s="28" t="s">
        <v>32</v>
      </c>
      <c r="H71" s="28">
        <v>1</v>
      </c>
      <c r="I71" s="29">
        <f>(7863.99*1.8%)+(5586.4*1.5%)</f>
        <v>225.34782000000001</v>
      </c>
    </row>
    <row r="72" spans="2:9" ht="30.75" customHeight="1" x14ac:dyDescent="0.3">
      <c r="B72" s="22">
        <v>4</v>
      </c>
      <c r="C72" s="23" t="s">
        <v>142</v>
      </c>
      <c r="D72" s="108" t="s">
        <v>31</v>
      </c>
      <c r="E72" s="109"/>
      <c r="F72" s="27" t="s">
        <v>35</v>
      </c>
      <c r="G72" s="28" t="s">
        <v>32</v>
      </c>
      <c r="H72" s="28">
        <v>1</v>
      </c>
      <c r="I72" s="29">
        <f>515.5*0.1</f>
        <v>51.550000000000004</v>
      </c>
    </row>
    <row r="73" spans="2:9" x14ac:dyDescent="0.3">
      <c r="B73" s="113" t="s">
        <v>108</v>
      </c>
      <c r="C73" s="114"/>
      <c r="D73" s="114"/>
      <c r="E73" s="114"/>
      <c r="F73" s="114"/>
      <c r="G73" s="114"/>
      <c r="H73" s="115"/>
      <c r="I73" s="42">
        <f>SUM(I69:I72)</f>
        <v>2668.7478200000005</v>
      </c>
    </row>
    <row r="74" spans="2:9" x14ac:dyDescent="0.3">
      <c r="B74" s="110" t="s">
        <v>109</v>
      </c>
      <c r="C74" s="111"/>
      <c r="D74" s="111"/>
      <c r="E74" s="111"/>
      <c r="F74" s="111"/>
      <c r="G74" s="111"/>
      <c r="H74" s="111"/>
      <c r="I74" s="112"/>
    </row>
    <row r="75" spans="2:9" ht="26.4" x14ac:dyDescent="0.3">
      <c r="B75" s="22">
        <v>1</v>
      </c>
      <c r="C75" s="23" t="s">
        <v>144</v>
      </c>
      <c r="D75" s="108" t="s">
        <v>31</v>
      </c>
      <c r="E75" s="109"/>
      <c r="F75" s="27" t="s">
        <v>29</v>
      </c>
      <c r="G75" s="28" t="s">
        <v>30</v>
      </c>
      <c r="H75" s="28">
        <v>515.5</v>
      </c>
      <c r="I75" s="29">
        <f>H75*2.7</f>
        <v>1391.8500000000001</v>
      </c>
    </row>
    <row r="76" spans="2:9" x14ac:dyDescent="0.3">
      <c r="B76" s="22">
        <v>2</v>
      </c>
      <c r="C76" s="23" t="s">
        <v>144</v>
      </c>
      <c r="D76" s="108" t="s">
        <v>31</v>
      </c>
      <c r="E76" s="109"/>
      <c r="F76" s="27" t="s">
        <v>115</v>
      </c>
      <c r="G76" s="28" t="s">
        <v>116</v>
      </c>
      <c r="H76" s="28">
        <v>1</v>
      </c>
      <c r="I76" s="29">
        <v>1000</v>
      </c>
    </row>
    <row r="77" spans="2:9" ht="26.4" x14ac:dyDescent="0.3">
      <c r="B77" s="22">
        <v>3</v>
      </c>
      <c r="C77" s="23" t="s">
        <v>144</v>
      </c>
      <c r="D77" s="108" t="s">
        <v>31</v>
      </c>
      <c r="E77" s="109"/>
      <c r="F77" s="27" t="s">
        <v>33</v>
      </c>
      <c r="G77" s="28" t="s">
        <v>32</v>
      </c>
      <c r="H77" s="28">
        <v>1</v>
      </c>
      <c r="I77" s="29">
        <f>(7863.99*1.8%)+(4846.52*1.5%)</f>
        <v>214.24962000000002</v>
      </c>
    </row>
    <row r="78" spans="2:9" ht="30.75" customHeight="1" x14ac:dyDescent="0.3">
      <c r="B78" s="22">
        <v>4</v>
      </c>
      <c r="C78" s="23" t="s">
        <v>144</v>
      </c>
      <c r="D78" s="108" t="s">
        <v>31</v>
      </c>
      <c r="E78" s="109"/>
      <c r="F78" s="27" t="s">
        <v>35</v>
      </c>
      <c r="G78" s="28" t="s">
        <v>32</v>
      </c>
      <c r="H78" s="28">
        <v>1</v>
      </c>
      <c r="I78" s="29">
        <f>515.5*0.1</f>
        <v>51.550000000000004</v>
      </c>
    </row>
    <row r="79" spans="2:9" x14ac:dyDescent="0.3">
      <c r="B79" s="113" t="s">
        <v>110</v>
      </c>
      <c r="C79" s="114"/>
      <c r="D79" s="114"/>
      <c r="E79" s="114"/>
      <c r="F79" s="114"/>
      <c r="G79" s="114"/>
      <c r="H79" s="115"/>
      <c r="I79" s="42">
        <f>SUM(I75:I78)</f>
        <v>2657.6496200000006</v>
      </c>
    </row>
    <row r="80" spans="2:9" x14ac:dyDescent="0.3">
      <c r="B80" s="110" t="s">
        <v>111</v>
      </c>
      <c r="C80" s="111"/>
      <c r="D80" s="111"/>
      <c r="E80" s="111"/>
      <c r="F80" s="111"/>
      <c r="G80" s="111"/>
      <c r="H80" s="111"/>
      <c r="I80" s="112"/>
    </row>
    <row r="81" spans="2:9" ht="26.4" x14ac:dyDescent="0.3">
      <c r="B81" s="22">
        <v>1</v>
      </c>
      <c r="C81" s="23" t="s">
        <v>145</v>
      </c>
      <c r="D81" s="108" t="s">
        <v>31</v>
      </c>
      <c r="E81" s="109"/>
      <c r="F81" s="27" t="s">
        <v>29</v>
      </c>
      <c r="G81" s="28" t="s">
        <v>30</v>
      </c>
      <c r="H81" s="28">
        <v>515.5</v>
      </c>
      <c r="I81" s="29">
        <f>H81*2.7</f>
        <v>1391.8500000000001</v>
      </c>
    </row>
    <row r="82" spans="2:9" x14ac:dyDescent="0.3">
      <c r="B82" s="22">
        <v>2</v>
      </c>
      <c r="C82" s="23" t="s">
        <v>145</v>
      </c>
      <c r="D82" s="108" t="s">
        <v>31</v>
      </c>
      <c r="E82" s="109"/>
      <c r="F82" s="27" t="s">
        <v>152</v>
      </c>
      <c r="G82" s="28" t="s">
        <v>116</v>
      </c>
      <c r="H82" s="28">
        <v>1</v>
      </c>
      <c r="I82" s="29">
        <v>4200</v>
      </c>
    </row>
    <row r="83" spans="2:9" ht="26.4" x14ac:dyDescent="0.3">
      <c r="B83" s="22">
        <v>3</v>
      </c>
      <c r="C83" s="23" t="s">
        <v>145</v>
      </c>
      <c r="D83" s="108" t="s">
        <v>31</v>
      </c>
      <c r="E83" s="109"/>
      <c r="F83" s="27" t="s">
        <v>33</v>
      </c>
      <c r="G83" s="28" t="s">
        <v>32</v>
      </c>
      <c r="H83" s="28">
        <v>1</v>
      </c>
      <c r="I83" s="29">
        <f>(7966.68*1.8%)+(4404.13*1.5%)</f>
        <v>209.46219000000002</v>
      </c>
    </row>
    <row r="84" spans="2:9" ht="30.75" customHeight="1" x14ac:dyDescent="0.3">
      <c r="B84" s="22">
        <v>4</v>
      </c>
      <c r="C84" s="23" t="s">
        <v>145</v>
      </c>
      <c r="D84" s="108" t="s">
        <v>31</v>
      </c>
      <c r="E84" s="109"/>
      <c r="F84" s="27" t="s">
        <v>35</v>
      </c>
      <c r="G84" s="28" t="s">
        <v>32</v>
      </c>
      <c r="H84" s="28">
        <v>1</v>
      </c>
      <c r="I84" s="29">
        <f>515.5*0.1</f>
        <v>51.550000000000004</v>
      </c>
    </row>
    <row r="85" spans="2:9" x14ac:dyDescent="0.3">
      <c r="B85" s="113" t="s">
        <v>112</v>
      </c>
      <c r="C85" s="114"/>
      <c r="D85" s="114"/>
      <c r="E85" s="114"/>
      <c r="F85" s="114"/>
      <c r="G85" s="114"/>
      <c r="H85" s="115"/>
      <c r="I85" s="42">
        <f>SUM(I81:I84)</f>
        <v>5852.8621900000007</v>
      </c>
    </row>
    <row r="86" spans="2:9" ht="15.6" x14ac:dyDescent="0.3">
      <c r="B86" s="126" t="s">
        <v>113</v>
      </c>
      <c r="C86" s="127"/>
      <c r="D86" s="127"/>
      <c r="E86" s="127"/>
      <c r="F86" s="127"/>
      <c r="G86" s="127"/>
      <c r="H86" s="128"/>
      <c r="I86" s="34">
        <f>I15+I20+I25+I30+I37+I44+I52+I59+I67+I73+I79+I85</f>
        <v>56035.951050000011</v>
      </c>
    </row>
    <row r="87" spans="2:9" x14ac:dyDescent="0.3">
      <c r="B87" s="24"/>
      <c r="C87" s="24"/>
      <c r="D87" s="25"/>
      <c r="E87" s="25"/>
      <c r="F87" s="25"/>
      <c r="G87" s="25"/>
      <c r="H87" s="25"/>
      <c r="I87" s="26"/>
    </row>
    <row r="88" spans="2:9" x14ac:dyDescent="0.3">
      <c r="B88" s="17"/>
      <c r="C88" s="17"/>
      <c r="D88" s="17"/>
      <c r="E88" s="17"/>
      <c r="F88" s="17"/>
      <c r="G88" s="17"/>
      <c r="H88" s="17"/>
      <c r="I88" s="17"/>
    </row>
    <row r="89" spans="2:9" ht="29.25" customHeight="1" x14ac:dyDescent="0.3">
      <c r="B89" s="120"/>
      <c r="C89" s="120"/>
      <c r="D89" s="120"/>
      <c r="E89" s="120"/>
      <c r="F89" s="120"/>
      <c r="G89" s="120"/>
      <c r="H89" s="120"/>
      <c r="I89" s="120"/>
    </row>
    <row r="90" spans="2:9" ht="14.4" x14ac:dyDescent="0.3">
      <c r="B90" s="67"/>
      <c r="C90" s="67"/>
      <c r="D90" s="67"/>
      <c r="E90" s="67"/>
    </row>
    <row r="91" spans="2:9" ht="14.4" x14ac:dyDescent="0.3">
      <c r="B91" s="68"/>
      <c r="C91" s="68"/>
      <c r="D91" s="68"/>
      <c r="E91" s="68"/>
      <c r="G91" s="68"/>
      <c r="H91" s="68"/>
      <c r="I91" s="68"/>
    </row>
  </sheetData>
  <mergeCells count="88">
    <mergeCell ref="H8:H9"/>
    <mergeCell ref="I8:I9"/>
    <mergeCell ref="B89:I89"/>
    <mergeCell ref="D8:E9"/>
    <mergeCell ref="B8:B9"/>
    <mergeCell ref="C8:C9"/>
    <mergeCell ref="F8:F9"/>
    <mergeCell ref="G8:G9"/>
    <mergeCell ref="B10:I10"/>
    <mergeCell ref="B15:H15"/>
    <mergeCell ref="B86:H86"/>
    <mergeCell ref="D14:E14"/>
    <mergeCell ref="D11:E11"/>
    <mergeCell ref="D13:E13"/>
    <mergeCell ref="D29:E29"/>
    <mergeCell ref="B30:H30"/>
    <mergeCell ref="B91:E91"/>
    <mergeCell ref="G91:I91"/>
    <mergeCell ref="B16:I16"/>
    <mergeCell ref="D17:E17"/>
    <mergeCell ref="D18:E18"/>
    <mergeCell ref="D19:E19"/>
    <mergeCell ref="B20:H20"/>
    <mergeCell ref="B21:I21"/>
    <mergeCell ref="D22:E22"/>
    <mergeCell ref="D23:E23"/>
    <mergeCell ref="D24:E24"/>
    <mergeCell ref="B25:H25"/>
    <mergeCell ref="B26:I26"/>
    <mergeCell ref="D27:E27"/>
    <mergeCell ref="D28:E28"/>
    <mergeCell ref="D36:E36"/>
    <mergeCell ref="B37:H37"/>
    <mergeCell ref="D35:E35"/>
    <mergeCell ref="B90:E90"/>
    <mergeCell ref="B38:I38"/>
    <mergeCell ref="D39:E39"/>
    <mergeCell ref="D42:E42"/>
    <mergeCell ref="D43:E43"/>
    <mergeCell ref="B44:H44"/>
    <mergeCell ref="D40:E40"/>
    <mergeCell ref="D41:E41"/>
    <mergeCell ref="B45:I45"/>
    <mergeCell ref="D46:E46"/>
    <mergeCell ref="D50:E50"/>
    <mergeCell ref="D51:E51"/>
    <mergeCell ref="B52:H52"/>
    <mergeCell ref="D47:E47"/>
    <mergeCell ref="D49:E49"/>
    <mergeCell ref="D48:E48"/>
    <mergeCell ref="B53:I53"/>
    <mergeCell ref="D54:E54"/>
    <mergeCell ref="D57:E57"/>
    <mergeCell ref="D58:E58"/>
    <mergeCell ref="B59:H59"/>
    <mergeCell ref="D55:E55"/>
    <mergeCell ref="D56:E56"/>
    <mergeCell ref="B60:I60"/>
    <mergeCell ref="D61:E61"/>
    <mergeCell ref="D62:E62"/>
    <mergeCell ref="D66:E66"/>
    <mergeCell ref="B67:H67"/>
    <mergeCell ref="D63:E63"/>
    <mergeCell ref="D64:E64"/>
    <mergeCell ref="D65:E65"/>
    <mergeCell ref="B68:I68"/>
    <mergeCell ref="D69:E69"/>
    <mergeCell ref="D71:E71"/>
    <mergeCell ref="D72:E72"/>
    <mergeCell ref="B73:H73"/>
    <mergeCell ref="D70:E70"/>
    <mergeCell ref="B74:I74"/>
    <mergeCell ref="D75:E75"/>
    <mergeCell ref="D77:E77"/>
    <mergeCell ref="D78:E78"/>
    <mergeCell ref="B79:H79"/>
    <mergeCell ref="D76:E76"/>
    <mergeCell ref="B80:I80"/>
    <mergeCell ref="D81:E81"/>
    <mergeCell ref="D83:E83"/>
    <mergeCell ref="D84:E84"/>
    <mergeCell ref="B85:H85"/>
    <mergeCell ref="D82:E82"/>
    <mergeCell ref="D12:E12"/>
    <mergeCell ref="D34:E34"/>
    <mergeCell ref="B31:I31"/>
    <mergeCell ref="D32:E32"/>
    <mergeCell ref="D33:E33"/>
  </mergeCells>
  <pageMargins left="0.31496062992125984" right="0.31496062992125984" top="0.35433070866141736" bottom="0.35433070866141736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B1:J26"/>
  <sheetViews>
    <sheetView topLeftCell="A24" zoomScaleNormal="100" workbookViewId="0">
      <selection activeCell="F24" sqref="F24"/>
    </sheetView>
  </sheetViews>
  <sheetFormatPr defaultColWidth="9.109375" defaultRowHeight="13.8" x14ac:dyDescent="0.3"/>
  <cols>
    <col min="1" max="1" width="4.44140625" style="14" customWidth="1"/>
    <col min="2" max="2" width="6.5546875" style="14" customWidth="1"/>
    <col min="3" max="3" width="10.6640625" style="14" customWidth="1"/>
    <col min="4" max="4" width="6.88671875" style="14" customWidth="1"/>
    <col min="5" max="5" width="9.44140625" style="14" customWidth="1"/>
    <col min="6" max="6" width="25" style="14" customWidth="1"/>
    <col min="7" max="7" width="8.88671875" style="14" customWidth="1"/>
    <col min="8" max="8" width="8.33203125" style="14" customWidth="1"/>
    <col min="9" max="9" width="10.88671875" style="14" customWidth="1"/>
    <col min="10" max="16384" width="9.109375" style="14"/>
  </cols>
  <sheetData>
    <row r="1" spans="2:10" x14ac:dyDescent="0.3">
      <c r="B1" s="10"/>
      <c r="C1" s="11"/>
      <c r="D1" s="12"/>
      <c r="E1" s="13"/>
      <c r="F1" s="13"/>
      <c r="G1" s="10"/>
      <c r="H1" s="10"/>
    </row>
    <row r="2" spans="2:10" ht="18" x14ac:dyDescent="0.35">
      <c r="B2" s="15" t="s">
        <v>19</v>
      </c>
      <c r="C2" s="15"/>
      <c r="D2" s="16"/>
      <c r="E2" s="16"/>
      <c r="F2" s="16"/>
      <c r="G2" s="16"/>
      <c r="H2" s="17"/>
      <c r="I2" s="17"/>
    </row>
    <row r="3" spans="2:10" ht="18" x14ac:dyDescent="0.35">
      <c r="B3" s="15" t="s">
        <v>34</v>
      </c>
      <c r="C3" s="15"/>
      <c r="D3" s="16"/>
      <c r="E3" s="16"/>
      <c r="F3" s="16"/>
      <c r="G3" s="16"/>
      <c r="H3" s="17"/>
      <c r="I3" s="17"/>
    </row>
    <row r="4" spans="2:10" ht="18" x14ac:dyDescent="0.35">
      <c r="B4" s="15" t="s">
        <v>71</v>
      </c>
      <c r="C4" s="15"/>
      <c r="D4" s="18"/>
      <c r="E4" s="18"/>
      <c r="F4" s="15"/>
      <c r="G4" s="16"/>
      <c r="H4" s="17"/>
      <c r="I4" s="17"/>
    </row>
    <row r="5" spans="2:10" ht="18" x14ac:dyDescent="0.35">
      <c r="B5" s="15" t="s">
        <v>88</v>
      </c>
      <c r="C5" s="15"/>
      <c r="D5" s="18"/>
      <c r="E5" s="18"/>
      <c r="F5" s="15"/>
      <c r="G5" s="16"/>
      <c r="H5" s="17"/>
      <c r="I5" s="17"/>
    </row>
    <row r="6" spans="2:10" ht="18" x14ac:dyDescent="0.35">
      <c r="B6" s="30" t="s">
        <v>64</v>
      </c>
      <c r="C6" s="30"/>
      <c r="D6" s="31"/>
      <c r="E6" s="31"/>
      <c r="F6" s="30"/>
      <c r="G6" s="32"/>
      <c r="H6" s="32"/>
      <c r="I6" s="32"/>
      <c r="J6" s="33"/>
    </row>
    <row r="7" spans="2:10" x14ac:dyDescent="0.3">
      <c r="B7" s="19"/>
      <c r="C7" s="19"/>
      <c r="D7" s="19"/>
      <c r="E7" s="19"/>
      <c r="F7" s="19"/>
      <c r="G7" s="19"/>
      <c r="H7" s="20" t="s">
        <v>20</v>
      </c>
      <c r="I7" s="21">
        <f ca="1">TODAY()</f>
        <v>45015</v>
      </c>
    </row>
    <row r="8" spans="2:10" ht="12.75" customHeight="1" x14ac:dyDescent="0.3">
      <c r="B8" s="123" t="s">
        <v>21</v>
      </c>
      <c r="C8" s="116" t="s">
        <v>28</v>
      </c>
      <c r="D8" s="121" t="s">
        <v>22</v>
      </c>
      <c r="E8" s="118"/>
      <c r="F8" s="116" t="s">
        <v>23</v>
      </c>
      <c r="G8" s="116" t="s">
        <v>24</v>
      </c>
      <c r="H8" s="116" t="s">
        <v>25</v>
      </c>
      <c r="I8" s="118" t="s">
        <v>27</v>
      </c>
    </row>
    <row r="9" spans="2:10" ht="24" customHeight="1" x14ac:dyDescent="0.3">
      <c r="B9" s="124"/>
      <c r="C9" s="117"/>
      <c r="D9" s="122"/>
      <c r="E9" s="119"/>
      <c r="F9" s="125"/>
      <c r="G9" s="125"/>
      <c r="H9" s="117"/>
      <c r="I9" s="119"/>
    </row>
    <row r="10" spans="2:10" x14ac:dyDescent="0.3">
      <c r="B10" s="110" t="s">
        <v>89</v>
      </c>
      <c r="C10" s="111"/>
      <c r="D10" s="111"/>
      <c r="E10" s="111"/>
      <c r="F10" s="111"/>
      <c r="G10" s="111"/>
      <c r="H10" s="111"/>
      <c r="I10" s="112"/>
    </row>
    <row r="11" spans="2:10" ht="41.25" customHeight="1" x14ac:dyDescent="0.3">
      <c r="B11" s="22">
        <v>1</v>
      </c>
      <c r="C11" s="23" t="s">
        <v>114</v>
      </c>
      <c r="D11" s="108" t="s">
        <v>31</v>
      </c>
      <c r="E11" s="109"/>
      <c r="F11" s="27" t="s">
        <v>117</v>
      </c>
      <c r="G11" s="28" t="s">
        <v>116</v>
      </c>
      <c r="H11" s="28">
        <v>1</v>
      </c>
      <c r="I11" s="29">
        <v>1000</v>
      </c>
    </row>
    <row r="12" spans="2:10" x14ac:dyDescent="0.3">
      <c r="B12" s="113" t="s">
        <v>90</v>
      </c>
      <c r="C12" s="114"/>
      <c r="D12" s="114"/>
      <c r="E12" s="114"/>
      <c r="F12" s="114"/>
      <c r="G12" s="114"/>
      <c r="H12" s="115"/>
      <c r="I12" s="42">
        <f>SUM(I11:I11)</f>
        <v>1000</v>
      </c>
    </row>
    <row r="13" spans="2:10" x14ac:dyDescent="0.3">
      <c r="B13" s="110" t="s">
        <v>91</v>
      </c>
      <c r="C13" s="111"/>
      <c r="D13" s="111"/>
      <c r="E13" s="111"/>
      <c r="F13" s="111"/>
      <c r="G13" s="111"/>
      <c r="H13" s="111"/>
      <c r="I13" s="112"/>
    </row>
    <row r="14" spans="2:10" ht="43.5" customHeight="1" x14ac:dyDescent="0.3">
      <c r="B14" s="22">
        <v>1</v>
      </c>
      <c r="C14" s="23" t="s">
        <v>119</v>
      </c>
      <c r="D14" s="108" t="s">
        <v>31</v>
      </c>
      <c r="E14" s="109"/>
      <c r="F14" s="27" t="s">
        <v>118</v>
      </c>
      <c r="G14" s="28" t="s">
        <v>116</v>
      </c>
      <c r="H14" s="28">
        <v>1</v>
      </c>
      <c r="I14" s="29">
        <v>2000</v>
      </c>
    </row>
    <row r="15" spans="2:10" x14ac:dyDescent="0.3">
      <c r="B15" s="113" t="s">
        <v>92</v>
      </c>
      <c r="C15" s="114"/>
      <c r="D15" s="114"/>
      <c r="E15" s="114"/>
      <c r="F15" s="114"/>
      <c r="G15" s="114"/>
      <c r="H15" s="115"/>
      <c r="I15" s="42">
        <f>SUM(I14:I14)</f>
        <v>2000</v>
      </c>
    </row>
    <row r="16" spans="2:10" x14ac:dyDescent="0.3">
      <c r="B16" s="110" t="s">
        <v>93</v>
      </c>
      <c r="C16" s="111"/>
      <c r="D16" s="111"/>
      <c r="E16" s="111"/>
      <c r="F16" s="111"/>
      <c r="G16" s="111"/>
      <c r="H16" s="111"/>
      <c r="I16" s="112"/>
    </row>
    <row r="17" spans="2:9" ht="35.25" customHeight="1" x14ac:dyDescent="0.3">
      <c r="B17" s="22">
        <v>1</v>
      </c>
      <c r="C17" s="23" t="s">
        <v>120</v>
      </c>
      <c r="D17" s="108" t="s">
        <v>31</v>
      </c>
      <c r="E17" s="109"/>
      <c r="F17" s="27" t="s">
        <v>121</v>
      </c>
      <c r="G17" s="28" t="s">
        <v>116</v>
      </c>
      <c r="H17" s="28">
        <v>1</v>
      </c>
      <c r="I17" s="29">
        <v>2500</v>
      </c>
    </row>
    <row r="18" spans="2:9" ht="26.25" customHeight="1" x14ac:dyDescent="0.3">
      <c r="B18" s="22">
        <v>2</v>
      </c>
      <c r="C18" s="23" t="s">
        <v>120</v>
      </c>
      <c r="D18" s="108" t="s">
        <v>31</v>
      </c>
      <c r="E18" s="109"/>
      <c r="F18" s="27" t="s">
        <v>122</v>
      </c>
      <c r="G18" s="28" t="s">
        <v>116</v>
      </c>
      <c r="H18" s="28">
        <v>1</v>
      </c>
      <c r="I18" s="29">
        <v>3000</v>
      </c>
    </row>
    <row r="19" spans="2:9" x14ac:dyDescent="0.3">
      <c r="B19" s="113" t="s">
        <v>94</v>
      </c>
      <c r="C19" s="114"/>
      <c r="D19" s="114"/>
      <c r="E19" s="114"/>
      <c r="F19" s="114"/>
      <c r="G19" s="114"/>
      <c r="H19" s="115"/>
      <c r="I19" s="42">
        <f>SUM(I17:I18)</f>
        <v>5500</v>
      </c>
    </row>
    <row r="20" spans="2:9" x14ac:dyDescent="0.3">
      <c r="B20" s="110" t="s">
        <v>103</v>
      </c>
      <c r="C20" s="111"/>
      <c r="D20" s="111"/>
      <c r="E20" s="111"/>
      <c r="F20" s="111"/>
      <c r="G20" s="111"/>
      <c r="H20" s="111"/>
      <c r="I20" s="112"/>
    </row>
    <row r="21" spans="2:9" ht="39" customHeight="1" x14ac:dyDescent="0.3">
      <c r="B21" s="22">
        <v>1</v>
      </c>
      <c r="C21" s="23" t="s">
        <v>138</v>
      </c>
      <c r="D21" s="108" t="s">
        <v>31</v>
      </c>
      <c r="E21" s="109"/>
      <c r="F21" s="27" t="s">
        <v>137</v>
      </c>
      <c r="G21" s="28" t="s">
        <v>116</v>
      </c>
      <c r="H21" s="28">
        <v>1</v>
      </c>
      <c r="I21" s="29">
        <v>1000</v>
      </c>
    </row>
    <row r="22" spans="2:9" x14ac:dyDescent="0.3">
      <c r="B22" s="113" t="s">
        <v>104</v>
      </c>
      <c r="C22" s="114"/>
      <c r="D22" s="114"/>
      <c r="E22" s="114"/>
      <c r="F22" s="114"/>
      <c r="G22" s="114"/>
      <c r="H22" s="115"/>
      <c r="I22" s="42">
        <f>SUM(I21:I21)</f>
        <v>1000</v>
      </c>
    </row>
    <row r="23" spans="2:9" x14ac:dyDescent="0.3">
      <c r="B23" s="110" t="s">
        <v>107</v>
      </c>
      <c r="C23" s="111"/>
      <c r="D23" s="111"/>
      <c r="E23" s="111"/>
      <c r="F23" s="111"/>
      <c r="G23" s="111"/>
      <c r="H23" s="111"/>
      <c r="I23" s="112"/>
    </row>
    <row r="24" spans="2:9" ht="39.6" x14ac:dyDescent="0.3">
      <c r="B24" s="22">
        <v>1</v>
      </c>
      <c r="C24" s="23"/>
      <c r="D24" s="108" t="s">
        <v>31</v>
      </c>
      <c r="E24" s="109"/>
      <c r="F24" s="27" t="s">
        <v>141</v>
      </c>
      <c r="G24" s="28" t="s">
        <v>116</v>
      </c>
      <c r="H24" s="28">
        <v>1</v>
      </c>
      <c r="I24" s="29">
        <v>5088</v>
      </c>
    </row>
    <row r="25" spans="2:9" x14ac:dyDescent="0.3">
      <c r="B25" s="113" t="s">
        <v>108</v>
      </c>
      <c r="C25" s="114"/>
      <c r="D25" s="114"/>
      <c r="E25" s="114"/>
      <c r="F25" s="114"/>
      <c r="G25" s="114"/>
      <c r="H25" s="115"/>
      <c r="I25" s="42">
        <f>SUM(I24:I24)</f>
        <v>5088</v>
      </c>
    </row>
    <row r="26" spans="2:9" ht="15.6" x14ac:dyDescent="0.3">
      <c r="B26" s="126" t="s">
        <v>113</v>
      </c>
      <c r="C26" s="127"/>
      <c r="D26" s="127"/>
      <c r="E26" s="127"/>
      <c r="F26" s="127"/>
      <c r="G26" s="127"/>
      <c r="H26" s="128"/>
      <c r="I26" s="34">
        <f>I12+I15+I19+I22+I25</f>
        <v>14588</v>
      </c>
    </row>
  </sheetData>
  <mergeCells count="24">
    <mergeCell ref="B12:H12"/>
    <mergeCell ref="H8:H9"/>
    <mergeCell ref="I8:I9"/>
    <mergeCell ref="B10:I10"/>
    <mergeCell ref="D11:E11"/>
    <mergeCell ref="B8:B9"/>
    <mergeCell ref="C8:C9"/>
    <mergeCell ref="D8:E9"/>
    <mergeCell ref="F8:F9"/>
    <mergeCell ref="G8:G9"/>
    <mergeCell ref="B20:I20"/>
    <mergeCell ref="D17:E17"/>
    <mergeCell ref="D18:E18"/>
    <mergeCell ref="B19:H19"/>
    <mergeCell ref="B13:I13"/>
    <mergeCell ref="D14:E14"/>
    <mergeCell ref="B15:H15"/>
    <mergeCell ref="B16:I16"/>
    <mergeCell ref="B26:H26"/>
    <mergeCell ref="D24:E24"/>
    <mergeCell ref="B25:H25"/>
    <mergeCell ref="B23:I23"/>
    <mergeCell ref="D21:E21"/>
    <mergeCell ref="B22:H22"/>
  </mergeCells>
  <pageMargins left="0.31496062992125984" right="0.31496062992125984" top="0.35433070866141736" bottom="0.35433070866141736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P71"/>
  <sheetViews>
    <sheetView tabSelected="1" showRuler="0" topLeftCell="A40" zoomScaleNormal="100" workbookViewId="0">
      <selection activeCell="N61" sqref="N61"/>
    </sheetView>
  </sheetViews>
  <sheetFormatPr defaultRowHeight="14.4" x14ac:dyDescent="0.3"/>
  <cols>
    <col min="2" max="2" width="9.109375" customWidth="1"/>
    <col min="4" max="4" width="7.44140625" customWidth="1"/>
    <col min="6" max="6" width="9.109375" customWidth="1"/>
    <col min="8" max="8" width="8.33203125" customWidth="1"/>
    <col min="9" max="9" width="4.88671875" customWidth="1"/>
    <col min="10" max="10" width="7.6640625" customWidth="1"/>
    <col min="11" max="11" width="5.33203125" customWidth="1"/>
    <col min="12" max="12" width="1.6640625" customWidth="1"/>
    <col min="13" max="13" width="23.33203125" customWidth="1"/>
  </cols>
  <sheetData>
    <row r="1" spans="1:13" x14ac:dyDescent="0.3">
      <c r="A1" s="157" t="s">
        <v>151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</row>
    <row r="2" spans="1:13" x14ac:dyDescent="0.3">
      <c r="A2" s="157" t="s">
        <v>149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</row>
    <row r="3" spans="1:13" x14ac:dyDescent="0.3">
      <c r="A3" s="158" t="s">
        <v>148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</row>
    <row r="4" spans="1:13" x14ac:dyDescent="0.3">
      <c r="A4" s="99" t="s">
        <v>67</v>
      </c>
      <c r="B4" s="100"/>
      <c r="C4" s="100"/>
      <c r="D4" s="101"/>
      <c r="E4" s="99" t="s">
        <v>68</v>
      </c>
      <c r="F4" s="100"/>
      <c r="G4" s="100"/>
      <c r="H4" s="100"/>
      <c r="I4" s="101"/>
      <c r="J4" s="99" t="s">
        <v>65</v>
      </c>
      <c r="K4" s="100"/>
      <c r="L4" s="100"/>
      <c r="M4" s="101"/>
    </row>
    <row r="5" spans="1:13" x14ac:dyDescent="0.3">
      <c r="A5" s="99" t="s">
        <v>69</v>
      </c>
      <c r="B5" s="101"/>
      <c r="C5" s="99" t="s">
        <v>58</v>
      </c>
      <c r="D5" s="100"/>
      <c r="E5" s="100"/>
      <c r="F5" s="100"/>
      <c r="G5" s="100"/>
      <c r="H5" s="101"/>
      <c r="I5" s="99" t="s">
        <v>59</v>
      </c>
      <c r="J5" s="100"/>
      <c r="K5" s="100"/>
      <c r="L5" s="100"/>
      <c r="M5" s="101"/>
    </row>
    <row r="6" spans="1:13" x14ac:dyDescent="0.3">
      <c r="A6" s="92" t="s">
        <v>60</v>
      </c>
      <c r="B6" s="92"/>
      <c r="C6" s="92"/>
      <c r="D6" s="92"/>
      <c r="E6" s="92"/>
      <c r="F6" s="92"/>
      <c r="G6" s="92"/>
      <c r="H6" s="92" t="s">
        <v>61</v>
      </c>
      <c r="I6" s="92"/>
      <c r="J6" s="92"/>
      <c r="K6" s="92"/>
      <c r="L6" s="92"/>
      <c r="M6" s="92"/>
    </row>
    <row r="7" spans="1:13" x14ac:dyDescent="0.3">
      <c r="A7" s="92" t="s">
        <v>70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</row>
    <row r="8" spans="1:13" ht="38.25" customHeight="1" x14ac:dyDescent="0.3">
      <c r="A8" s="162" t="s">
        <v>36</v>
      </c>
      <c r="B8" s="162"/>
      <c r="C8" s="162"/>
      <c r="D8" s="162"/>
      <c r="E8" s="163" t="s">
        <v>37</v>
      </c>
      <c r="F8" s="163"/>
      <c r="G8" s="159" t="s">
        <v>38</v>
      </c>
      <c r="H8" s="160"/>
      <c r="I8" s="161"/>
      <c r="J8" s="159" t="s">
        <v>39</v>
      </c>
      <c r="K8" s="160"/>
      <c r="L8" s="161"/>
      <c r="M8" s="36" t="s">
        <v>40</v>
      </c>
    </row>
    <row r="9" spans="1:13" x14ac:dyDescent="0.3">
      <c r="A9" s="140" t="s">
        <v>41</v>
      </c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2"/>
    </row>
    <row r="10" spans="1:13" x14ac:dyDescent="0.3">
      <c r="A10" s="143" t="s">
        <v>42</v>
      </c>
      <c r="B10" s="144"/>
      <c r="C10" s="144"/>
      <c r="D10" s="145"/>
      <c r="E10" s="146">
        <v>1703.39</v>
      </c>
      <c r="F10" s="147"/>
      <c r="G10" s="146">
        <v>26043.360000000001</v>
      </c>
      <c r="H10" s="151"/>
      <c r="I10" s="147"/>
      <c r="J10" s="153">
        <v>22106.54</v>
      </c>
      <c r="K10" s="154"/>
      <c r="L10" s="155"/>
      <c r="M10" s="39">
        <f>E10+G10-J10</f>
        <v>5640.2099999999991</v>
      </c>
    </row>
    <row r="11" spans="1:13" ht="14.25" customHeight="1" x14ac:dyDescent="0.3">
      <c r="A11" s="148" t="s">
        <v>43</v>
      </c>
      <c r="B11" s="149"/>
      <c r="C11" s="149"/>
      <c r="D11" s="150"/>
      <c r="E11" s="152">
        <v>1836.89</v>
      </c>
      <c r="F11" s="152"/>
      <c r="G11" s="152">
        <v>28084.44</v>
      </c>
      <c r="H11" s="152"/>
      <c r="I11" s="152"/>
      <c r="J11" s="152">
        <v>23839.119999999999</v>
      </c>
      <c r="K11" s="152"/>
      <c r="L11" s="152"/>
      <c r="M11" s="39">
        <f>E11+G11-J11</f>
        <v>6082.2099999999991</v>
      </c>
    </row>
    <row r="12" spans="1:13" ht="21" customHeight="1" x14ac:dyDescent="0.3">
      <c r="A12" s="99" t="s">
        <v>44</v>
      </c>
      <c r="B12" s="100"/>
      <c r="C12" s="100"/>
      <c r="D12" s="101"/>
      <c r="E12" s="129">
        <f>SUM(E10:E11)</f>
        <v>3540.28</v>
      </c>
      <c r="F12" s="130"/>
      <c r="G12" s="129">
        <f>SUM(G10:G11)</f>
        <v>54127.8</v>
      </c>
      <c r="H12" s="156"/>
      <c r="I12" s="130"/>
      <c r="J12" s="99">
        <f>SUM(J10:J11)</f>
        <v>45945.66</v>
      </c>
      <c r="K12" s="100"/>
      <c r="L12" s="101"/>
      <c r="M12" s="38">
        <f>E12+G12-J12</f>
        <v>11722.419999999998</v>
      </c>
    </row>
    <row r="13" spans="1:13" x14ac:dyDescent="0.3">
      <c r="A13" s="92" t="s">
        <v>16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7">
        <v>2612.46</v>
      </c>
    </row>
    <row r="14" spans="1:13" x14ac:dyDescent="0.3">
      <c r="A14" s="99" t="s">
        <v>63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1"/>
      <c r="M14" s="7">
        <v>401.92</v>
      </c>
    </row>
    <row r="15" spans="1:13" x14ac:dyDescent="0.3">
      <c r="A15" s="148" t="s">
        <v>17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50"/>
      <c r="M15" s="7">
        <v>2679.4</v>
      </c>
    </row>
    <row r="16" spans="1:13" x14ac:dyDescent="0.3">
      <c r="A16" s="140" t="s">
        <v>45</v>
      </c>
      <c r="B16" s="141"/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2"/>
    </row>
    <row r="17" spans="1:16" x14ac:dyDescent="0.3">
      <c r="A17" s="164" t="s">
        <v>13</v>
      </c>
      <c r="B17" s="165"/>
      <c r="C17" s="165"/>
      <c r="D17" s="166"/>
      <c r="E17" s="146">
        <v>44.79</v>
      </c>
      <c r="F17" s="147"/>
      <c r="G17" s="146">
        <v>708.62</v>
      </c>
      <c r="H17" s="151"/>
      <c r="I17" s="147"/>
      <c r="J17" s="153">
        <v>592.54</v>
      </c>
      <c r="K17" s="154"/>
      <c r="L17" s="155"/>
      <c r="M17" s="39">
        <f>E17+G17-J17</f>
        <v>160.87</v>
      </c>
    </row>
    <row r="18" spans="1:16" ht="14.25" customHeight="1" x14ac:dyDescent="0.3">
      <c r="A18" s="99" t="s">
        <v>14</v>
      </c>
      <c r="B18" s="100"/>
      <c r="C18" s="100"/>
      <c r="D18" s="101"/>
      <c r="E18" s="152">
        <v>20.21</v>
      </c>
      <c r="F18" s="152"/>
      <c r="G18" s="152">
        <v>317.61</v>
      </c>
      <c r="H18" s="152"/>
      <c r="I18" s="152"/>
      <c r="J18" s="92">
        <v>266.11</v>
      </c>
      <c r="K18" s="92"/>
      <c r="L18" s="92"/>
      <c r="M18" s="39">
        <f t="shared" ref="M18:M19" si="0">E18+G18-J18</f>
        <v>71.70999999999998</v>
      </c>
    </row>
    <row r="19" spans="1:16" x14ac:dyDescent="0.3">
      <c r="A19" s="99" t="s">
        <v>15</v>
      </c>
      <c r="B19" s="100"/>
      <c r="C19" s="100"/>
      <c r="D19" s="101"/>
      <c r="E19" s="152">
        <v>944.74</v>
      </c>
      <c r="F19" s="152"/>
      <c r="G19" s="99">
        <v>13600.45</v>
      </c>
      <c r="H19" s="100"/>
      <c r="I19" s="101"/>
      <c r="J19" s="99">
        <v>11634.56</v>
      </c>
      <c r="K19" s="100"/>
      <c r="L19" s="101"/>
      <c r="M19" s="39">
        <f t="shared" si="0"/>
        <v>2910.630000000001</v>
      </c>
    </row>
    <row r="20" spans="1:16" ht="27.75" customHeight="1" x14ac:dyDescent="0.3">
      <c r="A20" s="148" t="s">
        <v>46</v>
      </c>
      <c r="B20" s="149"/>
      <c r="C20" s="149"/>
      <c r="D20" s="150"/>
      <c r="E20" s="152">
        <f>SUM(E17:E19)</f>
        <v>1009.74</v>
      </c>
      <c r="F20" s="152"/>
      <c r="G20" s="129">
        <f>SUM(G17:G19)</f>
        <v>14626.68</v>
      </c>
      <c r="H20" s="156"/>
      <c r="I20" s="130"/>
      <c r="J20" s="99">
        <f>SUM(J17:J19)</f>
        <v>12493.21</v>
      </c>
      <c r="K20" s="100"/>
      <c r="L20" s="101"/>
      <c r="M20" s="8">
        <f>SUM(M17:M19)</f>
        <v>3143.2100000000009</v>
      </c>
    </row>
    <row r="21" spans="1:16" ht="18.75" customHeight="1" x14ac:dyDescent="0.3">
      <c r="A21" s="148" t="s">
        <v>9</v>
      </c>
      <c r="B21" s="149"/>
      <c r="C21" s="149"/>
      <c r="D21" s="149"/>
      <c r="E21" s="152"/>
      <c r="F21" s="152"/>
      <c r="G21" s="152"/>
      <c r="H21" s="152"/>
      <c r="I21" s="152"/>
      <c r="J21" s="92"/>
      <c r="K21" s="92"/>
      <c r="L21" s="92"/>
      <c r="M21" s="8">
        <f>M12+M13+M14+M15+M20</f>
        <v>20559.409999999996</v>
      </c>
    </row>
    <row r="22" spans="1:16" ht="17.25" customHeight="1" x14ac:dyDescent="0.3">
      <c r="A22" s="182" t="s">
        <v>47</v>
      </c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4"/>
    </row>
    <row r="23" spans="1:16" x14ac:dyDescent="0.3">
      <c r="A23" s="6" t="s">
        <v>21</v>
      </c>
      <c r="B23" s="162" t="s">
        <v>48</v>
      </c>
      <c r="C23" s="162"/>
      <c r="D23" s="162"/>
      <c r="E23" s="162"/>
      <c r="F23" s="162"/>
      <c r="G23" s="162"/>
      <c r="H23" s="162"/>
      <c r="I23" s="162"/>
      <c r="J23" s="162"/>
      <c r="K23" s="162"/>
      <c r="L23" s="167" t="s">
        <v>49</v>
      </c>
      <c r="M23" s="167"/>
    </row>
    <row r="24" spans="1:16" x14ac:dyDescent="0.3">
      <c r="A24" s="40">
        <v>1</v>
      </c>
      <c r="B24" s="137" t="s">
        <v>29</v>
      </c>
      <c r="C24" s="138"/>
      <c r="D24" s="138"/>
      <c r="E24" s="138"/>
      <c r="F24" s="138"/>
      <c r="G24" s="138"/>
      <c r="H24" s="138"/>
      <c r="I24" s="138"/>
      <c r="J24" s="138"/>
      <c r="K24" s="139"/>
      <c r="L24" s="135">
        <v>16702.2</v>
      </c>
      <c r="M24" s="136"/>
    </row>
    <row r="25" spans="1:16" x14ac:dyDescent="0.3">
      <c r="A25" s="40">
        <v>2</v>
      </c>
      <c r="B25" s="137" t="s">
        <v>115</v>
      </c>
      <c r="C25" s="138"/>
      <c r="D25" s="138"/>
      <c r="E25" s="138"/>
      <c r="F25" s="138"/>
      <c r="G25" s="138"/>
      <c r="H25" s="138"/>
      <c r="I25" s="138"/>
      <c r="J25" s="138"/>
      <c r="K25" s="139"/>
      <c r="L25" s="135">
        <v>1000</v>
      </c>
      <c r="M25" s="136"/>
      <c r="P25" s="44"/>
    </row>
    <row r="26" spans="1:16" x14ac:dyDescent="0.3">
      <c r="A26" s="40">
        <v>3</v>
      </c>
      <c r="B26" s="137" t="s">
        <v>33</v>
      </c>
      <c r="C26" s="138"/>
      <c r="D26" s="138"/>
      <c r="E26" s="138"/>
      <c r="F26" s="138"/>
      <c r="G26" s="138"/>
      <c r="H26" s="138"/>
      <c r="I26" s="138"/>
      <c r="J26" s="138"/>
      <c r="K26" s="139"/>
      <c r="L26" s="135">
        <v>2922.15</v>
      </c>
      <c r="M26" s="136"/>
    </row>
    <row r="27" spans="1:16" x14ac:dyDescent="0.3">
      <c r="A27" s="40">
        <v>4</v>
      </c>
      <c r="B27" s="137" t="s">
        <v>35</v>
      </c>
      <c r="C27" s="138"/>
      <c r="D27" s="138"/>
      <c r="E27" s="138"/>
      <c r="F27" s="138"/>
      <c r="G27" s="138"/>
      <c r="H27" s="138"/>
      <c r="I27" s="138"/>
      <c r="J27" s="138"/>
      <c r="K27" s="139"/>
      <c r="L27" s="135">
        <v>618.6</v>
      </c>
      <c r="M27" s="136"/>
    </row>
    <row r="28" spans="1:16" x14ac:dyDescent="0.3">
      <c r="A28" s="40">
        <v>5</v>
      </c>
      <c r="B28" s="137" t="s">
        <v>124</v>
      </c>
      <c r="C28" s="138"/>
      <c r="D28" s="138"/>
      <c r="E28" s="138"/>
      <c r="F28" s="138"/>
      <c r="G28" s="138"/>
      <c r="H28" s="138"/>
      <c r="I28" s="138"/>
      <c r="J28" s="138"/>
      <c r="K28" s="139"/>
      <c r="L28" s="135">
        <v>4250</v>
      </c>
      <c r="M28" s="136"/>
    </row>
    <row r="29" spans="1:16" x14ac:dyDescent="0.3">
      <c r="A29" s="40">
        <v>6</v>
      </c>
      <c r="B29" s="137" t="s">
        <v>125</v>
      </c>
      <c r="C29" s="138"/>
      <c r="D29" s="138"/>
      <c r="E29" s="138"/>
      <c r="F29" s="138"/>
      <c r="G29" s="138"/>
      <c r="H29" s="138"/>
      <c r="I29" s="138"/>
      <c r="J29" s="138"/>
      <c r="K29" s="139"/>
      <c r="L29" s="135">
        <v>1400</v>
      </c>
      <c r="M29" s="136"/>
    </row>
    <row r="30" spans="1:16" x14ac:dyDescent="0.3">
      <c r="A30" s="40">
        <v>7</v>
      </c>
      <c r="B30" s="137" t="s">
        <v>128</v>
      </c>
      <c r="C30" s="138"/>
      <c r="D30" s="138"/>
      <c r="E30" s="138"/>
      <c r="F30" s="138"/>
      <c r="G30" s="138"/>
      <c r="H30" s="138"/>
      <c r="I30" s="138"/>
      <c r="J30" s="138"/>
      <c r="K30" s="139"/>
      <c r="L30" s="135">
        <v>1443</v>
      </c>
      <c r="M30" s="136"/>
    </row>
    <row r="31" spans="1:16" x14ac:dyDescent="0.3">
      <c r="A31" s="40">
        <v>8</v>
      </c>
      <c r="B31" s="137" t="s">
        <v>129</v>
      </c>
      <c r="C31" s="138"/>
      <c r="D31" s="138"/>
      <c r="E31" s="138"/>
      <c r="F31" s="138"/>
      <c r="G31" s="138"/>
      <c r="H31" s="138"/>
      <c r="I31" s="138"/>
      <c r="J31" s="138"/>
      <c r="K31" s="139"/>
      <c r="L31" s="135">
        <v>8000</v>
      </c>
      <c r="M31" s="136"/>
    </row>
    <row r="32" spans="1:16" x14ac:dyDescent="0.3">
      <c r="A32" s="40">
        <v>9</v>
      </c>
      <c r="B32" s="137" t="s">
        <v>131</v>
      </c>
      <c r="C32" s="138"/>
      <c r="D32" s="138"/>
      <c r="E32" s="138"/>
      <c r="F32" s="138"/>
      <c r="G32" s="138"/>
      <c r="H32" s="138"/>
      <c r="I32" s="138"/>
      <c r="J32" s="138"/>
      <c r="K32" s="139"/>
      <c r="L32" s="135">
        <v>1000</v>
      </c>
      <c r="M32" s="136"/>
    </row>
    <row r="33" spans="1:13" x14ac:dyDescent="0.3">
      <c r="A33" s="40">
        <v>10</v>
      </c>
      <c r="B33" s="137" t="s">
        <v>132</v>
      </c>
      <c r="C33" s="138"/>
      <c r="D33" s="138"/>
      <c r="E33" s="138"/>
      <c r="F33" s="138"/>
      <c r="G33" s="138"/>
      <c r="H33" s="138"/>
      <c r="I33" s="138"/>
      <c r="J33" s="138"/>
      <c r="K33" s="139"/>
      <c r="L33" s="135">
        <v>500</v>
      </c>
      <c r="M33" s="136"/>
    </row>
    <row r="34" spans="1:13" x14ac:dyDescent="0.3">
      <c r="A34" s="40">
        <v>11</v>
      </c>
      <c r="B34" s="137" t="s">
        <v>133</v>
      </c>
      <c r="C34" s="138"/>
      <c r="D34" s="138"/>
      <c r="E34" s="138"/>
      <c r="F34" s="138"/>
      <c r="G34" s="138"/>
      <c r="H34" s="138"/>
      <c r="I34" s="138"/>
      <c r="J34" s="138"/>
      <c r="K34" s="139"/>
      <c r="L34" s="135">
        <v>3000</v>
      </c>
      <c r="M34" s="136"/>
    </row>
    <row r="35" spans="1:13" x14ac:dyDescent="0.3">
      <c r="A35" s="40">
        <v>12</v>
      </c>
      <c r="B35" s="137" t="s">
        <v>135</v>
      </c>
      <c r="C35" s="138"/>
      <c r="D35" s="138"/>
      <c r="E35" s="138"/>
      <c r="F35" s="138"/>
      <c r="G35" s="138"/>
      <c r="H35" s="138"/>
      <c r="I35" s="138"/>
      <c r="J35" s="138"/>
      <c r="K35" s="139"/>
      <c r="L35" s="135">
        <v>1000</v>
      </c>
      <c r="M35" s="136"/>
    </row>
    <row r="36" spans="1:13" x14ac:dyDescent="0.3">
      <c r="A36" s="40">
        <v>13</v>
      </c>
      <c r="B36" s="137" t="s">
        <v>136</v>
      </c>
      <c r="C36" s="138"/>
      <c r="D36" s="138"/>
      <c r="E36" s="138"/>
      <c r="F36" s="138"/>
      <c r="G36" s="138"/>
      <c r="H36" s="138"/>
      <c r="I36" s="138"/>
      <c r="J36" s="138"/>
      <c r="K36" s="139"/>
      <c r="L36" s="135">
        <v>3500</v>
      </c>
      <c r="M36" s="136"/>
    </row>
    <row r="37" spans="1:13" x14ac:dyDescent="0.3">
      <c r="A37" s="40">
        <v>14</v>
      </c>
      <c r="B37" s="137" t="s">
        <v>140</v>
      </c>
      <c r="C37" s="138"/>
      <c r="D37" s="138"/>
      <c r="E37" s="138"/>
      <c r="F37" s="138"/>
      <c r="G37" s="138"/>
      <c r="H37" s="138"/>
      <c r="I37" s="138"/>
      <c r="J37" s="138"/>
      <c r="K37" s="139"/>
      <c r="L37" s="135">
        <v>1000</v>
      </c>
      <c r="M37" s="136"/>
    </row>
    <row r="38" spans="1:13" x14ac:dyDescent="0.3">
      <c r="A38" s="40">
        <v>15</v>
      </c>
      <c r="B38" s="137" t="s">
        <v>133</v>
      </c>
      <c r="C38" s="138"/>
      <c r="D38" s="138"/>
      <c r="E38" s="138"/>
      <c r="F38" s="138"/>
      <c r="G38" s="138"/>
      <c r="H38" s="138"/>
      <c r="I38" s="138"/>
      <c r="J38" s="138"/>
      <c r="K38" s="139"/>
      <c r="L38" s="135">
        <v>3500</v>
      </c>
      <c r="M38" s="136"/>
    </row>
    <row r="39" spans="1:13" x14ac:dyDescent="0.3">
      <c r="A39" s="40">
        <v>16</v>
      </c>
      <c r="B39" s="137" t="s">
        <v>143</v>
      </c>
      <c r="C39" s="138"/>
      <c r="D39" s="138"/>
      <c r="E39" s="138"/>
      <c r="F39" s="138"/>
      <c r="G39" s="138"/>
      <c r="H39" s="138"/>
      <c r="I39" s="138"/>
      <c r="J39" s="138"/>
      <c r="K39" s="139"/>
      <c r="L39" s="135">
        <v>1000</v>
      </c>
      <c r="M39" s="136"/>
    </row>
    <row r="40" spans="1:13" x14ac:dyDescent="0.3">
      <c r="A40" s="40">
        <v>17</v>
      </c>
      <c r="B40" s="137" t="s">
        <v>115</v>
      </c>
      <c r="C40" s="138"/>
      <c r="D40" s="138"/>
      <c r="E40" s="138"/>
      <c r="F40" s="138"/>
      <c r="G40" s="138"/>
      <c r="H40" s="138"/>
      <c r="I40" s="138"/>
      <c r="J40" s="138"/>
      <c r="K40" s="139"/>
      <c r="L40" s="135">
        <v>1000</v>
      </c>
      <c r="M40" s="136"/>
    </row>
    <row r="41" spans="1:13" x14ac:dyDescent="0.3">
      <c r="A41" s="40">
        <v>18</v>
      </c>
      <c r="B41" s="137" t="s">
        <v>117</v>
      </c>
      <c r="C41" s="138"/>
      <c r="D41" s="138"/>
      <c r="E41" s="138"/>
      <c r="F41" s="138"/>
      <c r="G41" s="138"/>
      <c r="H41" s="138"/>
      <c r="I41" s="138"/>
      <c r="J41" s="138"/>
      <c r="K41" s="139"/>
      <c r="L41" s="135">
        <v>1000</v>
      </c>
      <c r="M41" s="136"/>
    </row>
    <row r="42" spans="1:13" x14ac:dyDescent="0.3">
      <c r="A42" s="40">
        <v>19</v>
      </c>
      <c r="B42" s="134" t="s">
        <v>118</v>
      </c>
      <c r="C42" s="134"/>
      <c r="D42" s="134"/>
      <c r="E42" s="134"/>
      <c r="F42" s="134"/>
      <c r="G42" s="134"/>
      <c r="H42" s="134"/>
      <c r="I42" s="134"/>
      <c r="J42" s="134"/>
      <c r="K42" s="134"/>
      <c r="L42" s="129">
        <v>2000</v>
      </c>
      <c r="M42" s="130"/>
    </row>
    <row r="43" spans="1:13" x14ac:dyDescent="0.3">
      <c r="A43" s="40">
        <v>20</v>
      </c>
      <c r="B43" s="131" t="s">
        <v>121</v>
      </c>
      <c r="C43" s="132"/>
      <c r="D43" s="132"/>
      <c r="E43" s="132"/>
      <c r="F43" s="132"/>
      <c r="G43" s="132"/>
      <c r="H43" s="132"/>
      <c r="I43" s="132"/>
      <c r="J43" s="132"/>
      <c r="K43" s="133"/>
      <c r="L43" s="129">
        <v>2500</v>
      </c>
      <c r="M43" s="130"/>
    </row>
    <row r="44" spans="1:13" x14ac:dyDescent="0.3">
      <c r="A44" s="40">
        <v>21</v>
      </c>
      <c r="B44" s="131" t="s">
        <v>122</v>
      </c>
      <c r="C44" s="132"/>
      <c r="D44" s="132"/>
      <c r="E44" s="132"/>
      <c r="F44" s="132"/>
      <c r="G44" s="132"/>
      <c r="H44" s="132"/>
      <c r="I44" s="132"/>
      <c r="J44" s="132"/>
      <c r="K44" s="133"/>
      <c r="L44" s="129">
        <v>3000</v>
      </c>
      <c r="M44" s="130"/>
    </row>
    <row r="45" spans="1:13" x14ac:dyDescent="0.3">
      <c r="A45" s="40">
        <v>22</v>
      </c>
      <c r="B45" s="131" t="s">
        <v>152</v>
      </c>
      <c r="C45" s="132"/>
      <c r="D45" s="132"/>
      <c r="E45" s="132"/>
      <c r="F45" s="132"/>
      <c r="G45" s="132"/>
      <c r="H45" s="132"/>
      <c r="I45" s="132"/>
      <c r="J45" s="132"/>
      <c r="K45" s="133"/>
      <c r="L45" s="129">
        <v>4200</v>
      </c>
      <c r="M45" s="130"/>
    </row>
    <row r="46" spans="1:13" x14ac:dyDescent="0.3">
      <c r="A46" s="40">
        <v>23</v>
      </c>
      <c r="B46" s="131" t="s">
        <v>137</v>
      </c>
      <c r="C46" s="132"/>
      <c r="D46" s="132"/>
      <c r="E46" s="132"/>
      <c r="F46" s="132"/>
      <c r="G46" s="132"/>
      <c r="H46" s="132"/>
      <c r="I46" s="132"/>
      <c r="J46" s="132"/>
      <c r="K46" s="133"/>
      <c r="L46" s="129">
        <v>1000</v>
      </c>
      <c r="M46" s="130"/>
    </row>
    <row r="47" spans="1:13" x14ac:dyDescent="0.3">
      <c r="A47" s="40">
        <v>24</v>
      </c>
      <c r="B47" s="131" t="s">
        <v>141</v>
      </c>
      <c r="C47" s="132"/>
      <c r="D47" s="132"/>
      <c r="E47" s="132"/>
      <c r="F47" s="132"/>
      <c r="G47" s="132"/>
      <c r="H47" s="132"/>
      <c r="I47" s="132"/>
      <c r="J47" s="132"/>
      <c r="K47" s="133"/>
      <c r="L47" s="129">
        <v>5088</v>
      </c>
      <c r="M47" s="130"/>
    </row>
    <row r="48" spans="1:13" x14ac:dyDescent="0.3">
      <c r="A48" s="175" t="s">
        <v>50</v>
      </c>
      <c r="B48" s="176"/>
      <c r="C48" s="176"/>
      <c r="D48" s="176"/>
      <c r="E48" s="176"/>
      <c r="F48" s="176"/>
      <c r="G48" s="176"/>
      <c r="H48" s="176"/>
      <c r="I48" s="176"/>
      <c r="J48" s="176"/>
      <c r="K48" s="177"/>
      <c r="L48" s="135">
        <f>SUM(L24:L47)</f>
        <v>70623.95</v>
      </c>
      <c r="M48" s="136"/>
    </row>
    <row r="49" spans="1:15" x14ac:dyDescent="0.3">
      <c r="A49" s="178"/>
      <c r="B49" s="179"/>
      <c r="C49" s="179"/>
      <c r="D49" s="179"/>
      <c r="E49" s="179"/>
      <c r="F49" s="179"/>
      <c r="G49" s="179"/>
      <c r="H49" s="179"/>
      <c r="I49" s="179"/>
      <c r="J49" s="179"/>
      <c r="K49" s="180"/>
      <c r="L49" s="185"/>
      <c r="M49" s="185"/>
    </row>
    <row r="50" spans="1:15" x14ac:dyDescent="0.3">
      <c r="A50" s="137" t="s">
        <v>51</v>
      </c>
      <c r="B50" s="138"/>
      <c r="C50" s="138"/>
      <c r="D50" s="138"/>
      <c r="E50" s="138"/>
      <c r="F50" s="138"/>
      <c r="G50" s="138"/>
      <c r="H50" s="138"/>
      <c r="I50" s="138"/>
      <c r="J50" s="138"/>
      <c r="K50" s="139"/>
      <c r="L50" s="45">
        <v>-5674.46</v>
      </c>
      <c r="M50" s="46"/>
    </row>
    <row r="51" spans="1:15" x14ac:dyDescent="0.3">
      <c r="A51" s="137" t="s">
        <v>55</v>
      </c>
      <c r="B51" s="138"/>
      <c r="C51" s="138"/>
      <c r="D51" s="138"/>
      <c r="E51" s="138"/>
      <c r="F51" s="138"/>
      <c r="G51" s="138"/>
      <c r="H51" s="138"/>
      <c r="I51" s="138"/>
      <c r="J51" s="138"/>
      <c r="K51" s="139"/>
      <c r="L51" s="168">
        <v>20559.409999999996</v>
      </c>
      <c r="M51" s="169"/>
    </row>
    <row r="52" spans="1:15" x14ac:dyDescent="0.3">
      <c r="A52" s="137" t="s">
        <v>52</v>
      </c>
      <c r="B52" s="138"/>
      <c r="C52" s="138"/>
      <c r="D52" s="138"/>
      <c r="E52" s="138"/>
      <c r="F52" s="138"/>
      <c r="G52" s="138"/>
      <c r="H52" s="138"/>
      <c r="I52" s="138"/>
      <c r="J52" s="138"/>
      <c r="K52" s="139"/>
      <c r="L52" s="168">
        <v>45945.66</v>
      </c>
      <c r="M52" s="169"/>
      <c r="O52" s="44"/>
    </row>
    <row r="53" spans="1:15" x14ac:dyDescent="0.3">
      <c r="A53" s="137" t="s">
        <v>53</v>
      </c>
      <c r="B53" s="138"/>
      <c r="C53" s="138"/>
      <c r="D53" s="138"/>
      <c r="E53" s="138"/>
      <c r="F53" s="138"/>
      <c r="G53" s="138"/>
      <c r="H53" s="138"/>
      <c r="I53" s="138"/>
      <c r="J53" s="138"/>
      <c r="K53" s="139"/>
      <c r="L53" s="170">
        <f>L48</f>
        <v>70623.95</v>
      </c>
      <c r="M53" s="171"/>
    </row>
    <row r="54" spans="1:15" x14ac:dyDescent="0.3">
      <c r="A54" s="137" t="s">
        <v>54</v>
      </c>
      <c r="B54" s="138"/>
      <c r="C54" s="138"/>
      <c r="D54" s="138"/>
      <c r="E54" s="138"/>
      <c r="F54" s="138"/>
      <c r="G54" s="138"/>
      <c r="H54" s="138"/>
      <c r="I54" s="138"/>
      <c r="J54" s="138"/>
      <c r="K54" s="139"/>
      <c r="L54" s="170">
        <f>L50+L52-L53</f>
        <v>-30352.749999999993</v>
      </c>
      <c r="M54" s="169"/>
    </row>
    <row r="55" spans="1:15" x14ac:dyDescent="0.3">
      <c r="A55" s="35"/>
      <c r="B55" s="172"/>
      <c r="C55" s="172"/>
      <c r="D55" s="172"/>
      <c r="E55" s="172"/>
      <c r="F55" s="172"/>
      <c r="G55" s="172"/>
      <c r="H55" s="172"/>
      <c r="I55" s="172"/>
      <c r="J55" s="172"/>
      <c r="K55" s="172"/>
      <c r="L55" s="172"/>
      <c r="M55" s="172"/>
    </row>
    <row r="56" spans="1:15" x14ac:dyDescent="0.3">
      <c r="A56" s="37"/>
      <c r="B56" s="174"/>
      <c r="C56" s="174"/>
      <c r="D56" s="174"/>
      <c r="E56" s="174"/>
      <c r="F56" s="174"/>
      <c r="G56" s="174"/>
      <c r="H56" s="174"/>
      <c r="I56" s="174"/>
      <c r="J56" s="174"/>
      <c r="K56" s="174"/>
      <c r="L56" s="173"/>
      <c r="M56" s="173"/>
    </row>
    <row r="57" spans="1:15" x14ac:dyDescent="0.3">
      <c r="A57" s="37"/>
      <c r="B57" s="173"/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</row>
    <row r="58" spans="1:15" x14ac:dyDescent="0.3">
      <c r="A58" s="37"/>
      <c r="B58" s="173"/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</row>
    <row r="59" spans="1:15" x14ac:dyDescent="0.3">
      <c r="A59" s="1"/>
      <c r="B59" s="181"/>
      <c r="C59" s="181"/>
      <c r="D59" s="181"/>
      <c r="E59" s="181"/>
      <c r="F59" s="181"/>
      <c r="G59" s="181"/>
      <c r="H59" s="181"/>
      <c r="I59" s="181"/>
      <c r="J59" s="181"/>
      <c r="K59" s="181"/>
      <c r="L59" s="1"/>
      <c r="M59" s="1"/>
    </row>
    <row r="60" spans="1:15" x14ac:dyDescent="0.3">
      <c r="A60" s="1"/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</row>
    <row r="61" spans="1:15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5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5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5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</sheetData>
  <mergeCells count="129">
    <mergeCell ref="A50:K50"/>
    <mergeCell ref="A52:K52"/>
    <mergeCell ref="B59:K59"/>
    <mergeCell ref="B60:K60"/>
    <mergeCell ref="G20:I20"/>
    <mergeCell ref="J20:L20"/>
    <mergeCell ref="L42:M42"/>
    <mergeCell ref="A20:D20"/>
    <mergeCell ref="A22:M22"/>
    <mergeCell ref="L31:M31"/>
    <mergeCell ref="L32:M32"/>
    <mergeCell ref="L33:M33"/>
    <mergeCell ref="L34:M34"/>
    <mergeCell ref="B30:K30"/>
    <mergeCell ref="B31:K31"/>
    <mergeCell ref="B32:K32"/>
    <mergeCell ref="B33:K33"/>
    <mergeCell ref="L48:M48"/>
    <mergeCell ref="L49:M49"/>
    <mergeCell ref="L60:M60"/>
    <mergeCell ref="A51:K51"/>
    <mergeCell ref="L51:M51"/>
    <mergeCell ref="L53:M53"/>
    <mergeCell ref="L54:M54"/>
    <mergeCell ref="L55:M55"/>
    <mergeCell ref="L56:M56"/>
    <mergeCell ref="L57:M57"/>
    <mergeCell ref="L58:M58"/>
    <mergeCell ref="L52:M52"/>
    <mergeCell ref="B55:K55"/>
    <mergeCell ref="B56:K56"/>
    <mergeCell ref="B57:K57"/>
    <mergeCell ref="B58:K58"/>
    <mergeCell ref="A53:K53"/>
    <mergeCell ref="A54:K54"/>
    <mergeCell ref="A17:D17"/>
    <mergeCell ref="E17:F17"/>
    <mergeCell ref="G17:I17"/>
    <mergeCell ref="J17:L17"/>
    <mergeCell ref="B28:K28"/>
    <mergeCell ref="B29:K29"/>
    <mergeCell ref="B23:K23"/>
    <mergeCell ref="L23:M23"/>
    <mergeCell ref="A21:D21"/>
    <mergeCell ref="L28:M28"/>
    <mergeCell ref="L29:M29"/>
    <mergeCell ref="E19:F19"/>
    <mergeCell ref="E18:F18"/>
    <mergeCell ref="L50:M50"/>
    <mergeCell ref="A18:D18"/>
    <mergeCell ref="G18:I18"/>
    <mergeCell ref="J18:L18"/>
    <mergeCell ref="A19:D19"/>
    <mergeCell ref="G19:I19"/>
    <mergeCell ref="J19:L19"/>
    <mergeCell ref="E20:F20"/>
    <mergeCell ref="E21:F21"/>
    <mergeCell ref="G21:I21"/>
    <mergeCell ref="J21:L21"/>
    <mergeCell ref="B24:K24"/>
    <mergeCell ref="B25:K25"/>
    <mergeCell ref="B41:K41"/>
    <mergeCell ref="L24:M24"/>
    <mergeCell ref="L25:M25"/>
    <mergeCell ref="L41:M41"/>
    <mergeCell ref="B26:K26"/>
    <mergeCell ref="B27:K27"/>
    <mergeCell ref="B34:K34"/>
    <mergeCell ref="L26:M26"/>
    <mergeCell ref="L27:M27"/>
    <mergeCell ref="A48:K48"/>
    <mergeCell ref="A49:K49"/>
    <mergeCell ref="A1:M1"/>
    <mergeCell ref="A2:M2"/>
    <mergeCell ref="A3:M3"/>
    <mergeCell ref="G8:I8"/>
    <mergeCell ref="J8:L8"/>
    <mergeCell ref="A8:D8"/>
    <mergeCell ref="E8:F8"/>
    <mergeCell ref="A6:G6"/>
    <mergeCell ref="H6:M6"/>
    <mergeCell ref="A4:D4"/>
    <mergeCell ref="E4:I4"/>
    <mergeCell ref="J4:M4"/>
    <mergeCell ref="A5:B5"/>
    <mergeCell ref="C5:H5"/>
    <mergeCell ref="I5:M5"/>
    <mergeCell ref="A7:M7"/>
    <mergeCell ref="A9:M9"/>
    <mergeCell ref="A10:D10"/>
    <mergeCell ref="E10:F10"/>
    <mergeCell ref="J12:L12"/>
    <mergeCell ref="A16:M16"/>
    <mergeCell ref="A13:L13"/>
    <mergeCell ref="A15:L15"/>
    <mergeCell ref="G10:I10"/>
    <mergeCell ref="G11:I11"/>
    <mergeCell ref="J11:L11"/>
    <mergeCell ref="J10:L10"/>
    <mergeCell ref="A11:D11"/>
    <mergeCell ref="E11:F11"/>
    <mergeCell ref="A12:D12"/>
    <mergeCell ref="E12:F12"/>
    <mergeCell ref="G12:I12"/>
    <mergeCell ref="A14:L14"/>
    <mergeCell ref="L30:M30"/>
    <mergeCell ref="L35:M35"/>
    <mergeCell ref="L36:M36"/>
    <mergeCell ref="B37:K37"/>
    <mergeCell ref="B38:K38"/>
    <mergeCell ref="B39:K39"/>
    <mergeCell ref="B40:K40"/>
    <mergeCell ref="L37:M37"/>
    <mergeCell ref="L38:M38"/>
    <mergeCell ref="L39:M39"/>
    <mergeCell ref="L40:M40"/>
    <mergeCell ref="B35:K35"/>
    <mergeCell ref="B36:K36"/>
    <mergeCell ref="L43:M43"/>
    <mergeCell ref="L44:M44"/>
    <mergeCell ref="L46:M46"/>
    <mergeCell ref="L47:M47"/>
    <mergeCell ref="B43:K43"/>
    <mergeCell ref="B44:K44"/>
    <mergeCell ref="B46:K46"/>
    <mergeCell ref="B47:K47"/>
    <mergeCell ref="B42:K42"/>
    <mergeCell ref="B45:K45"/>
    <mergeCell ref="L45:M45"/>
  </mergeCells>
  <pageMargins left="0.39370078740157483" right="7.874015748031496E-2" top="0.35433070866141736" bottom="0.35433070866141736" header="0" footer="0"/>
  <pageSetup scale="88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ОТЧЕТ ПЕТРОВСКАЯ 70</vt:lpstr>
      <vt:lpstr>СОДЕРЖАНИЕ ЖИЛЬЯ</vt:lpstr>
      <vt:lpstr>РЕМОНТ ЖИЛЬЯ</vt:lpstr>
      <vt:lpstr>ОТЧЕТ ПЕТРОВСКАЯ 70.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Пользователь</cp:lastModifiedBy>
  <cp:lastPrinted>2022-03-25T20:12:19Z</cp:lastPrinted>
  <dcterms:created xsi:type="dcterms:W3CDTF">2015-06-05T18:19:34Z</dcterms:created>
  <dcterms:modified xsi:type="dcterms:W3CDTF">2023-03-30T17:56:34Z</dcterms:modified>
</cp:coreProperties>
</file>