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/>
  <mc:AlternateContent xmlns:mc="http://schemas.openxmlformats.org/markup-compatibility/2006">
    <mc:Choice Requires="x15">
      <x15ac:absPath xmlns:x15ac="http://schemas.microsoft.com/office/spreadsheetml/2010/11/ac" url="C:\Users\User\Desktop\отчеты 2023 югдомкомфорт\"/>
    </mc:Choice>
  </mc:AlternateContent>
  <xr:revisionPtr revIDLastSave="0" documentId="13_ncr:1_{57072551-4CA3-4D11-9F66-43B1AA400F45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ОТЧЕТ Октябрьская 35" sheetId="1" r:id="rId1"/>
    <sheet name="СОДЕРЖАНИЕ ЖИЛЬЯ" sheetId="2" r:id="rId2"/>
    <sheet name="РЕМОНТ ЖИЛЬЯ" sheetId="3" r:id="rId3"/>
    <sheet name="ОТЧЕТ Октябрьская 35 на подпись" sheetId="4" r:id="rId4"/>
  </sheets>
  <calcPr calcId="191029" refMode="R1C1"/>
</workbook>
</file>

<file path=xl/calcChain.xml><?xml version="1.0" encoding="utf-8"?>
<calcChain xmlns="http://schemas.openxmlformats.org/spreadsheetml/2006/main">
  <c r="L26" i="4" l="1"/>
  <c r="L24" i="4"/>
  <c r="I26" i="2"/>
  <c r="I19" i="2"/>
  <c r="I12" i="2" l="1"/>
  <c r="I13" i="2"/>
  <c r="K29" i="1"/>
  <c r="I29" i="1"/>
  <c r="K28" i="1"/>
  <c r="K27" i="1"/>
  <c r="I27" i="1"/>
  <c r="I28" i="1"/>
  <c r="I20" i="2" l="1"/>
  <c r="I27" i="2" s="1"/>
  <c r="K21" i="1"/>
  <c r="K22" i="1"/>
  <c r="M20" i="1"/>
  <c r="C21" i="1" s="1"/>
  <c r="M21" i="1" s="1"/>
  <c r="C22" i="1" s="1"/>
  <c r="M12" i="1"/>
  <c r="C13" i="1" s="1"/>
  <c r="M13" i="1" s="1"/>
  <c r="C14" i="1" s="1"/>
  <c r="I20" i="1" l="1"/>
  <c r="K20" i="1" s="1"/>
  <c r="I13" i="3" l="1"/>
  <c r="L27" i="4" s="1"/>
  <c r="K23" i="1" l="1"/>
  <c r="G15" i="1"/>
  <c r="E15" i="1"/>
  <c r="M15" i="1" l="1"/>
  <c r="M13" i="4"/>
  <c r="G20" i="4" l="1"/>
  <c r="J20" i="4" l="1"/>
  <c r="M20" i="4"/>
  <c r="M21" i="4" s="1"/>
  <c r="I23" i="2"/>
  <c r="I16" i="2"/>
  <c r="I11" i="2"/>
  <c r="L32" i="4" l="1"/>
  <c r="L29" i="4"/>
  <c r="L34" i="4" s="1"/>
  <c r="J13" i="4"/>
  <c r="L33" i="4" s="1"/>
  <c r="G13" i="4"/>
  <c r="K30" i="1"/>
  <c r="I30" i="1"/>
  <c r="L35" i="4" l="1"/>
  <c r="G23" i="1"/>
  <c r="E23" i="1"/>
  <c r="L7" i="1" l="1"/>
  <c r="L6" i="1"/>
  <c r="I28" i="2"/>
  <c r="I21" i="2"/>
  <c r="I13" i="1" s="1"/>
  <c r="K13" i="1" s="1"/>
  <c r="I14" i="2"/>
  <c r="I14" i="1" l="1"/>
  <c r="K14" i="1" s="1"/>
  <c r="I29" i="2"/>
  <c r="I12" i="1"/>
  <c r="K12" i="1" s="1"/>
  <c r="I15" i="1"/>
  <c r="M23" i="1"/>
  <c r="I7" i="3"/>
  <c r="K15" i="1" l="1"/>
  <c r="K16" i="1" s="1"/>
  <c r="I7" i="2"/>
  <c r="I23" i="1" l="1"/>
  <c r="K24" i="1"/>
  <c r="M36" i="1" s="1"/>
  <c r="M30" i="1"/>
  <c r="M35" i="1" s="1"/>
</calcChain>
</file>

<file path=xl/sharedStrings.xml><?xml version="1.0" encoding="utf-8"?>
<sst xmlns="http://schemas.openxmlformats.org/spreadsheetml/2006/main" count="189" uniqueCount="101">
  <si>
    <t>Отчет по статье "Содержание общего имущества МКД"</t>
  </si>
  <si>
    <t>Месяц</t>
  </si>
  <si>
    <t>Начислено за отчетный период, руб.</t>
  </si>
  <si>
    <t>Оплачено за отчетный период, руб.</t>
  </si>
  <si>
    <t>Выполнено работ на сумму, руб.</t>
  </si>
  <si>
    <t xml:space="preserve">Остаток за отчетный период, руб.                                </t>
  </si>
  <si>
    <t>Задолженность жителей на начало отчетного периода        ( руб.)</t>
  </si>
  <si>
    <t>Декабрь</t>
  </si>
  <si>
    <t>Задолженность жителей на конец отчетного периода (руб.)</t>
  </si>
  <si>
    <t>ИТОГО:</t>
  </si>
  <si>
    <t>Отчет по статье "Ремонт общего имущества МКД"</t>
  </si>
  <si>
    <t xml:space="preserve"> Постоянные статьи </t>
  </si>
  <si>
    <t>Статья</t>
  </si>
  <si>
    <t>ХВС СОИД</t>
  </si>
  <si>
    <t>Водоотведение СОИД</t>
  </si>
  <si>
    <t>Электроэнергия СОИД</t>
  </si>
  <si>
    <t>Управление МКД</t>
  </si>
  <si>
    <t>Баланс дома по факту оплат</t>
  </si>
  <si>
    <t>Информация о выполненных работах</t>
  </si>
  <si>
    <t>по состоянию на</t>
  </si>
  <si>
    <t>№ п/п</t>
  </si>
  <si>
    <t>Место проведения работ</t>
  </si>
  <si>
    <t>Вид работ</t>
  </si>
  <si>
    <t>Ед. изм.</t>
  </si>
  <si>
    <t>Кол-во</t>
  </si>
  <si>
    <t>по статье "Содержание общего имущества МКД"</t>
  </si>
  <si>
    <t>Стоимость</t>
  </si>
  <si>
    <t xml:space="preserve">Дата, № АКТА
</t>
  </si>
  <si>
    <t xml:space="preserve">Аварийно-ремонтное обслуживание </t>
  </si>
  <si>
    <r>
      <t>м</t>
    </r>
    <r>
      <rPr>
        <sz val="10"/>
        <rFont val="Calibri"/>
        <family val="2"/>
        <charset val="204"/>
      </rPr>
      <t>²</t>
    </r>
  </si>
  <si>
    <t>МКД</t>
  </si>
  <si>
    <t>мес</t>
  </si>
  <si>
    <t>Услуги по формированию, печати и доставки квитанций</t>
  </si>
  <si>
    <t>по статье "Ремонт общего имущества МКД"</t>
  </si>
  <si>
    <t>Наименование</t>
  </si>
  <si>
    <t>Сальдо на начало периода</t>
  </si>
  <si>
    <t>Начисленно</t>
  </si>
  <si>
    <t>Собранно</t>
  </si>
  <si>
    <t>Долг за насилением</t>
  </si>
  <si>
    <t>ЖИЛИЩНЫЕ УСЛУГИ</t>
  </si>
  <si>
    <t>Содержание общего имущества МКД</t>
  </si>
  <si>
    <t>Ремонт общего имущества МКД</t>
  </si>
  <si>
    <t>ИТОГО по жилищным услугам</t>
  </si>
  <si>
    <t>КОММУНАЛЬНЫЕ РЕСУРСЫ В ЦЕЛЯХ СОДЕРЖАНИЯ ОБЩЕГО ИМУЩЕСТВА МКД (СОИД)</t>
  </si>
  <si>
    <t>ИТОГО по коммунальным услугам</t>
  </si>
  <si>
    <t>РАСПРЕДЕЛЕНИЕ СТОИМОСТИ РАБОТ</t>
  </si>
  <si>
    <t>Наименование статей затрат</t>
  </si>
  <si>
    <t>Ед. изм. Руб.</t>
  </si>
  <si>
    <t>ВСЕГО РАСХОДОВ</t>
  </si>
  <si>
    <t>Наличие средст на начало указанного периода</t>
  </si>
  <si>
    <t>Оплаченно за указанный период</t>
  </si>
  <si>
    <t>Затраченно за указанный период</t>
  </si>
  <si>
    <t>Наличие средств на конец указанного периода</t>
  </si>
  <si>
    <t>Задолженность за насилением на конец отчетного периода</t>
  </si>
  <si>
    <t xml:space="preserve">Остаток по статье "Содержание общего имущества МКД" на начало периода </t>
  </si>
  <si>
    <t xml:space="preserve">Остаток по статье "Ремонт общего имущества МКД" на начало периода </t>
  </si>
  <si>
    <t xml:space="preserve">Содержание газовых сетей </t>
  </si>
  <si>
    <t xml:space="preserve">Остаток по статье "Содержание общего имущества МКД" на конец периода </t>
  </si>
  <si>
    <t>Октябрь</t>
  </si>
  <si>
    <t>Ноябрь</t>
  </si>
  <si>
    <t>усл.</t>
  </si>
  <si>
    <t>Ремонт ОИ</t>
  </si>
  <si>
    <t>Содержание ОИ</t>
  </si>
  <si>
    <t>Начисленно средств за 2023г.</t>
  </si>
  <si>
    <t>Оплачено средств за 2023г.</t>
  </si>
  <si>
    <t>Информация за 2023г.</t>
  </si>
  <si>
    <t>Задолженность на 31.12.2023г.</t>
  </si>
  <si>
    <t>ОТЧЕТ ООО "Управляющая компания "ЮгДомКомфорт" за 2023г. перед собственниками</t>
  </si>
  <si>
    <t>30.11.2023г.</t>
  </si>
  <si>
    <t>Информационное обслуживание, раскрытие информаации на сайте ГИС ЖКХ</t>
  </si>
  <si>
    <t xml:space="preserve">ИТОГО за 2023г. </t>
  </si>
  <si>
    <t>Октябрь 2023г.</t>
  </si>
  <si>
    <t>ИТОГО октябрь 2023г.</t>
  </si>
  <si>
    <t>31.10.2023г.</t>
  </si>
  <si>
    <t>Ноябрь 2023г.</t>
  </si>
  <si>
    <t>ИТОГО ноябрь 2023г.</t>
  </si>
  <si>
    <t>Декабрь 2023г.</t>
  </si>
  <si>
    <t>ИТОГО декабрь 2023г.</t>
  </si>
  <si>
    <t>31.12.2023г.</t>
  </si>
  <si>
    <t>за период с 01.10.2023г. по 31.12.2023г.</t>
  </si>
  <si>
    <t>Управляющая компания ООО "УК "ЮгДомКомфорт" с  01.10.2023 г.</t>
  </si>
  <si>
    <t>Выявление причины отсутствия освещ.,  заявка в ЮЗЭС</t>
  </si>
  <si>
    <t>дома по адресу: Ростовская область, г. Таганрог, ул.Октябрьская, д. 35</t>
  </si>
  <si>
    <t>с 01.10.2023г. по 31.12.2023г.</t>
  </si>
  <si>
    <t>Лицевой счет МКД по адресу: г. Таганрог, ул.  Октябрьская, д. 35</t>
  </si>
  <si>
    <t>S жилых помещений - 1504,21 м²</t>
  </si>
  <si>
    <t>Протокол №2 от 06 сентябрь 2023г.</t>
  </si>
  <si>
    <t>Приказ ГЖИ № 1657-Л  от 22.09.23г.</t>
  </si>
  <si>
    <t>Содержание общего имущества МКД -4,43 руб.</t>
  </si>
  <si>
    <t>Ремонт общего имущества МКД - 3,78 руб.</t>
  </si>
  <si>
    <t>Управление многоквартирным домом - 1,81 руб.</t>
  </si>
  <si>
    <t>Содержание газовых сетей - 1,26 руб.</t>
  </si>
  <si>
    <t>Тариф -11,28 руб.</t>
  </si>
  <si>
    <t>на доме № 35 по ул. Октябрьская</t>
  </si>
  <si>
    <t>Очистка от мусора придомовой территории</t>
  </si>
  <si>
    <t>Очистка от мусора контейнерной плозадки</t>
  </si>
  <si>
    <t>Ремонт двери входной со свркой</t>
  </si>
  <si>
    <t>на доме № 35- по ул. Октябрьская</t>
  </si>
  <si>
    <t>ТО ВДГО</t>
  </si>
  <si>
    <t>Должники на 01.10.2023г.</t>
  </si>
  <si>
    <t>Баланс дома на 01.10.2023г.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</si>
</sst>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&quot; &quot;[$руб.-419];[Red]&quot;-&quot;#,##0.00&quot; &quot;[$руб.-419]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8"/>
      <name val="Arial"/>
      <family val="2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8"/>
      <name val="Arial Cyr"/>
      <charset val="204"/>
    </font>
    <font>
      <sz val="9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8"/>
      <name val="Times New Roman"/>
      <family val="1"/>
      <charset val="204"/>
    </font>
    <font>
      <sz val="9"/>
      <color theme="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b/>
      <i/>
      <sz val="16"/>
      <color rgb="FF000000"/>
      <name val="Arial"/>
      <family val="2"/>
      <charset val="204"/>
    </font>
    <font>
      <b/>
      <i/>
      <u/>
      <sz val="11"/>
      <color rgb="FF000000"/>
      <name val="Arial"/>
      <family val="2"/>
      <charset val="204"/>
    </font>
    <font>
      <sz val="10"/>
      <name val="Times New Roman"/>
      <family val="1"/>
      <charset val="204"/>
    </font>
    <font>
      <sz val="10"/>
      <name val="Calibri"/>
      <family val="2"/>
      <charset val="204"/>
    </font>
    <font>
      <b/>
      <sz val="12"/>
      <name val="Times New Roman"/>
      <family val="1"/>
      <charset val="204"/>
    </font>
    <font>
      <b/>
      <sz val="13.5"/>
      <name val="Times New Roman"/>
      <family val="1"/>
      <charset val="204"/>
    </font>
    <font>
      <sz val="13.5"/>
      <name val="Times New Roman"/>
      <family val="1"/>
      <charset val="204"/>
    </font>
    <font>
      <sz val="13.5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0" fontId="2" fillId="0" borderId="0"/>
    <xf numFmtId="0" fontId="10" fillId="0" borderId="0"/>
    <xf numFmtId="0" fontId="20" fillId="0" borderId="0" applyNumberFormat="0" applyBorder="0" applyProtection="0">
      <alignment horizontal="center"/>
    </xf>
    <xf numFmtId="0" fontId="20" fillId="0" borderId="0" applyNumberFormat="0" applyBorder="0" applyProtection="0">
      <alignment horizontal="center" textRotation="90"/>
    </xf>
    <xf numFmtId="0" fontId="21" fillId="0" borderId="0" applyNumberFormat="0" applyBorder="0" applyProtection="0"/>
    <xf numFmtId="164" fontId="21" fillId="0" borderId="0" applyBorder="0" applyProtection="0"/>
  </cellStyleXfs>
  <cellXfs count="186">
    <xf numFmtId="0" fontId="0" fillId="0" borderId="0" xfId="0"/>
    <xf numFmtId="0" fontId="1" fillId="0" borderId="0" xfId="0" applyFont="1"/>
    <xf numFmtId="0" fontId="4" fillId="3" borderId="4" xfId="0" applyFont="1" applyFill="1" applyBorder="1" applyAlignment="1">
      <alignment horizontal="center" vertical="center" wrapText="1"/>
    </xf>
    <xf numFmtId="2" fontId="3" fillId="2" borderId="4" xfId="0" applyNumberFormat="1" applyFont="1" applyFill="1" applyBorder="1"/>
    <xf numFmtId="2" fontId="4" fillId="4" borderId="4" xfId="0" applyNumberFormat="1" applyFont="1" applyFill="1" applyBorder="1" applyAlignment="1">
      <alignment horizontal="right" vertical="center" wrapText="1"/>
    </xf>
    <xf numFmtId="0" fontId="8" fillId="0" borderId="4" xfId="0" applyFont="1" applyBorder="1"/>
    <xf numFmtId="2" fontId="9" fillId="0" borderId="4" xfId="0" applyNumberFormat="1" applyFont="1" applyBorder="1"/>
    <xf numFmtId="0" fontId="11" fillId="0" borderId="0" xfId="2" applyFont="1" applyAlignment="1">
      <alignment horizontal="center" vertical="center" wrapText="1"/>
    </xf>
    <xf numFmtId="0" fontId="12" fillId="0" borderId="0" xfId="2" applyFont="1"/>
    <xf numFmtId="0" fontId="12" fillId="0" borderId="0" xfId="2" applyFont="1" applyAlignment="1">
      <alignment horizontal="center" vertical="center" wrapText="1"/>
    </xf>
    <xf numFmtId="0" fontId="12" fillId="0" borderId="0" xfId="2" applyFont="1" applyAlignment="1">
      <alignment horizontal="center" wrapText="1"/>
    </xf>
    <xf numFmtId="0" fontId="10" fillId="0" borderId="0" xfId="2"/>
    <xf numFmtId="0" fontId="13" fillId="0" borderId="0" xfId="2" applyFont="1"/>
    <xf numFmtId="0" fontId="14" fillId="0" borderId="0" xfId="2" applyFont="1"/>
    <xf numFmtId="0" fontId="15" fillId="0" borderId="0" xfId="2" applyFont="1"/>
    <xf numFmtId="0" fontId="14" fillId="0" borderId="0" xfId="2" applyFont="1" applyAlignment="1">
      <alignment horizontal="left" vertical="center" wrapText="1"/>
    </xf>
    <xf numFmtId="0" fontId="16" fillId="0" borderId="0" xfId="2" applyFont="1"/>
    <xf numFmtId="0" fontId="17" fillId="0" borderId="0" xfId="2" applyFont="1" applyAlignment="1">
      <alignment horizontal="right"/>
    </xf>
    <xf numFmtId="14" fontId="17" fillId="0" borderId="0" xfId="2" applyNumberFormat="1" applyFont="1" applyAlignment="1">
      <alignment horizontal="left"/>
    </xf>
    <xf numFmtId="0" fontId="15" fillId="0" borderId="4" xfId="2" applyFont="1" applyBorder="1" applyAlignment="1">
      <alignment horizontal="right" vertical="center" wrapText="1"/>
    </xf>
    <xf numFmtId="0" fontId="15" fillId="0" borderId="4" xfId="2" applyFont="1" applyBorder="1" applyAlignment="1">
      <alignment horizontal="center" vertical="center" wrapText="1"/>
    </xf>
    <xf numFmtId="0" fontId="19" fillId="0" borderId="0" xfId="2" applyFont="1" applyAlignment="1">
      <alignment horizontal="left" vertical="center" wrapText="1"/>
    </xf>
    <xf numFmtId="3" fontId="19" fillId="0" borderId="0" xfId="2" applyNumberFormat="1" applyFont="1" applyAlignment="1">
      <alignment horizontal="left" vertical="center"/>
    </xf>
    <xf numFmtId="4" fontId="18" fillId="0" borderId="0" xfId="2" applyNumberFormat="1" applyFont="1" applyAlignment="1">
      <alignment horizontal="right" vertical="center"/>
    </xf>
    <xf numFmtId="0" fontId="22" fillId="0" borderId="4" xfId="2" applyFont="1" applyBorder="1" applyAlignment="1">
      <alignment horizontal="left" vertical="center" wrapText="1"/>
    </xf>
    <xf numFmtId="0" fontId="22" fillId="0" borderId="4" xfId="2" applyFont="1" applyBorder="1" applyAlignment="1">
      <alignment horizontal="center" vertical="center" wrapText="1"/>
    </xf>
    <xf numFmtId="4" fontId="22" fillId="0" borderId="4" xfId="2" applyNumberFormat="1" applyFont="1" applyBorder="1" applyAlignment="1">
      <alignment horizontal="right" vertical="center" wrapText="1"/>
    </xf>
    <xf numFmtId="0" fontId="25" fillId="0" borderId="0" xfId="2" applyFont="1"/>
    <xf numFmtId="0" fontId="26" fillId="0" borderId="0" xfId="2" applyFont="1" applyAlignment="1">
      <alignment horizontal="left" vertical="center" wrapText="1"/>
    </xf>
    <xf numFmtId="0" fontId="26" fillId="0" borderId="0" xfId="2" applyFont="1"/>
    <xf numFmtId="0" fontId="27" fillId="0" borderId="0" xfId="2" applyFont="1"/>
    <xf numFmtId="4" fontId="24" fillId="2" borderId="4" xfId="2" applyNumberFormat="1" applyFont="1" applyFill="1" applyBorder="1" applyAlignment="1">
      <alignment horizontal="right" vertical="center" wrapText="1"/>
    </xf>
    <xf numFmtId="0" fontId="8" fillId="0" borderId="4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2" fontId="8" fillId="0" borderId="4" xfId="0" applyNumberFormat="1" applyFont="1" applyBorder="1"/>
    <xf numFmtId="2" fontId="8" fillId="0" borderId="3" xfId="0" applyNumberFormat="1" applyFont="1" applyBorder="1"/>
    <xf numFmtId="2" fontId="8" fillId="4" borderId="3" xfId="0" applyNumberFormat="1" applyFont="1" applyFill="1" applyBorder="1" applyAlignment="1">
      <alignment horizontal="right"/>
    </xf>
    <xf numFmtId="2" fontId="3" fillId="2" borderId="3" xfId="0" applyNumberFormat="1" applyFont="1" applyFill="1" applyBorder="1"/>
    <xf numFmtId="4" fontId="4" fillId="5" borderId="4" xfId="2" applyNumberFormat="1" applyFont="1" applyFill="1" applyBorder="1" applyAlignment="1">
      <alignment horizontal="right" vertical="center" wrapText="1"/>
    </xf>
    <xf numFmtId="4" fontId="10" fillId="0" borderId="0" xfId="2" applyNumberFormat="1"/>
    <xf numFmtId="2" fontId="0" fillId="0" borderId="0" xfId="0" applyNumberFormat="1"/>
    <xf numFmtId="0" fontId="3" fillId="2" borderId="1" xfId="0" applyFont="1" applyFill="1" applyBorder="1"/>
    <xf numFmtId="0" fontId="3" fillId="2" borderId="2" xfId="0" applyFont="1" applyFill="1" applyBorder="1"/>
    <xf numFmtId="0" fontId="3" fillId="2" borderId="3" xfId="0" applyFont="1" applyFill="1" applyBorder="1"/>
    <xf numFmtId="2" fontId="3" fillId="2" borderId="1" xfId="0" applyNumberFormat="1" applyFont="1" applyFill="1" applyBorder="1"/>
    <xf numFmtId="2" fontId="3" fillId="2" borderId="2" xfId="0" applyNumberFormat="1" applyFont="1" applyFill="1" applyBorder="1"/>
    <xf numFmtId="4" fontId="8" fillId="0" borderId="3" xfId="0" applyNumberFormat="1" applyFont="1" applyBorder="1"/>
    <xf numFmtId="4" fontId="24" fillId="0" borderId="0" xfId="2" applyNumberFormat="1" applyFont="1" applyAlignment="1">
      <alignment horizontal="right" vertical="center" wrapText="1"/>
    </xf>
    <xf numFmtId="1" fontId="22" fillId="0" borderId="4" xfId="0" applyNumberFormat="1" applyFont="1" applyBorder="1" applyAlignment="1">
      <alignment horizontal="left" vertical="top" wrapText="1"/>
    </xf>
    <xf numFmtId="2" fontId="3" fillId="0" borderId="4" xfId="0" applyNumberFormat="1" applyFont="1" applyBorder="1"/>
    <xf numFmtId="14" fontId="15" fillId="0" borderId="4" xfId="2" applyNumberFormat="1" applyFont="1" applyBorder="1" applyAlignment="1">
      <alignment horizontal="center" vertical="center" wrapText="1"/>
    </xf>
    <xf numFmtId="2" fontId="3" fillId="0" borderId="1" xfId="0" applyNumberFormat="1" applyFont="1" applyBorder="1"/>
    <xf numFmtId="2" fontId="3" fillId="0" borderId="3" xfId="0" applyNumberFormat="1" applyFont="1" applyBorder="1"/>
    <xf numFmtId="0" fontId="3" fillId="0" borderId="4" xfId="0" applyFont="1" applyBorder="1"/>
    <xf numFmtId="4" fontId="3" fillId="0" borderId="1" xfId="0" applyNumberFormat="1" applyFont="1" applyBorder="1"/>
    <xf numFmtId="0" fontId="3" fillId="0" borderId="3" xfId="0" applyFont="1" applyBorder="1"/>
    <xf numFmtId="2" fontId="3" fillId="2" borderId="4" xfId="0" applyNumberFormat="1" applyFont="1" applyFill="1" applyBorder="1"/>
    <xf numFmtId="0" fontId="3" fillId="0" borderId="1" xfId="0" applyFont="1" applyBorder="1"/>
    <xf numFmtId="0" fontId="3" fillId="0" borderId="2" xfId="0" applyFont="1" applyBorder="1"/>
    <xf numFmtId="0" fontId="3" fillId="2" borderId="1" xfId="0" applyFont="1" applyFill="1" applyBorder="1"/>
    <xf numFmtId="0" fontId="3" fillId="2" borderId="2" xfId="0" applyFont="1" applyFill="1" applyBorder="1"/>
    <xf numFmtId="0" fontId="3" fillId="2" borderId="3" xfId="0" applyFont="1" applyFill="1" applyBorder="1"/>
    <xf numFmtId="0" fontId="3" fillId="3" borderId="4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4" fillId="3" borderId="1" xfId="1" applyFont="1" applyFill="1" applyBorder="1" applyAlignment="1">
      <alignment horizontal="center" vertical="center" wrapText="1"/>
    </xf>
    <xf numFmtId="0" fontId="4" fillId="3" borderId="3" xfId="1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2" fontId="3" fillId="0" borderId="4" xfId="0" applyNumberFormat="1" applyFont="1" applyBorder="1"/>
    <xf numFmtId="0" fontId="5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3" fillId="2" borderId="4" xfId="0" applyFont="1" applyFill="1" applyBorder="1" applyAlignment="1">
      <alignment horizontal="center"/>
    </xf>
    <xf numFmtId="0" fontId="3" fillId="2" borderId="4" xfId="0" applyFont="1" applyFill="1" applyBorder="1"/>
    <xf numFmtId="2" fontId="6" fillId="2" borderId="4" xfId="0" applyNumberFormat="1" applyFont="1" applyFill="1" applyBorder="1"/>
    <xf numFmtId="0" fontId="6" fillId="2" borderId="4" xfId="0" applyFont="1" applyFill="1" applyBorder="1"/>
    <xf numFmtId="0" fontId="8" fillId="0" borderId="1" xfId="0" applyFont="1" applyBorder="1"/>
    <xf numFmtId="0" fontId="8" fillId="0" borderId="2" xfId="0" applyFont="1" applyBorder="1"/>
    <xf numFmtId="0" fontId="8" fillId="0" borderId="3" xfId="0" applyFont="1" applyBorder="1"/>
    <xf numFmtId="2" fontId="4" fillId="4" borderId="1" xfId="0" applyNumberFormat="1" applyFont="1" applyFill="1" applyBorder="1" applyAlignment="1">
      <alignment horizontal="right" vertical="center" wrapText="1"/>
    </xf>
    <xf numFmtId="2" fontId="4" fillId="4" borderId="3" xfId="0" applyNumberFormat="1" applyFont="1" applyFill="1" applyBorder="1" applyAlignment="1">
      <alignment horizontal="right" vertical="center" wrapText="1"/>
    </xf>
    <xf numFmtId="2" fontId="3" fillId="2" borderId="1" xfId="0" applyNumberFormat="1" applyFont="1" applyFill="1" applyBorder="1"/>
    <xf numFmtId="2" fontId="3" fillId="2" borderId="2" xfId="0" applyNumberFormat="1" applyFont="1" applyFill="1" applyBorder="1"/>
    <xf numFmtId="2" fontId="3" fillId="2" borderId="3" xfId="0" applyNumberFormat="1" applyFont="1" applyFill="1" applyBorder="1"/>
    <xf numFmtId="0" fontId="1" fillId="3" borderId="1" xfId="0" applyFont="1" applyFill="1" applyBorder="1"/>
    <xf numFmtId="0" fontId="1" fillId="3" borderId="2" xfId="0" applyFont="1" applyFill="1" applyBorder="1"/>
    <xf numFmtId="0" fontId="1" fillId="3" borderId="3" xfId="0" applyFont="1" applyFill="1" applyBorder="1"/>
    <xf numFmtId="0" fontId="8" fillId="0" borderId="4" xfId="0" applyFont="1" applyBorder="1"/>
    <xf numFmtId="0" fontId="3" fillId="4" borderId="1" xfId="0" applyFont="1" applyFill="1" applyBorder="1" applyAlignment="1">
      <alignment horizontal="left" vertical="center"/>
    </xf>
    <xf numFmtId="0" fontId="3" fillId="4" borderId="2" xfId="0" applyFont="1" applyFill="1" applyBorder="1" applyAlignment="1">
      <alignment horizontal="left" vertical="center"/>
    </xf>
    <xf numFmtId="0" fontId="3" fillId="4" borderId="3" xfId="0" applyFont="1" applyFill="1" applyBorder="1" applyAlignment="1">
      <alignment horizontal="left" vertical="center"/>
    </xf>
    <xf numFmtId="2" fontId="4" fillId="4" borderId="1" xfId="1" applyNumberFormat="1" applyFont="1" applyFill="1" applyBorder="1" applyAlignment="1">
      <alignment horizontal="right" vertical="center" wrapText="1"/>
    </xf>
    <xf numFmtId="0" fontId="4" fillId="4" borderId="3" xfId="1" applyFont="1" applyFill="1" applyBorder="1" applyAlignment="1">
      <alignment horizontal="right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2" fontId="3" fillId="4" borderId="1" xfId="0" applyNumberFormat="1" applyFont="1" applyFill="1" applyBorder="1" applyAlignment="1">
      <alignment horizontal="right" vertical="center" wrapText="1"/>
    </xf>
    <xf numFmtId="2" fontId="3" fillId="4" borderId="2" xfId="0" applyNumberFormat="1" applyFont="1" applyFill="1" applyBorder="1" applyAlignment="1">
      <alignment horizontal="right" vertical="center" wrapText="1"/>
    </xf>
    <xf numFmtId="2" fontId="3" fillId="4" borderId="3" xfId="0" applyNumberFormat="1" applyFont="1" applyFill="1" applyBorder="1" applyAlignment="1">
      <alignment horizontal="right" vertical="center" wrapText="1"/>
    </xf>
    <xf numFmtId="2" fontId="3" fillId="0" borderId="2" xfId="0" applyNumberFormat="1" applyFont="1" applyBorder="1"/>
    <xf numFmtId="2" fontId="3" fillId="4" borderId="1" xfId="0" applyNumberFormat="1" applyFont="1" applyFill="1" applyBorder="1"/>
    <xf numFmtId="2" fontId="3" fillId="4" borderId="3" xfId="0" applyNumberFormat="1" applyFont="1" applyFill="1" applyBorder="1"/>
    <xf numFmtId="0" fontId="18" fillId="3" borderId="7" xfId="2" applyFont="1" applyFill="1" applyBorder="1" applyAlignment="1">
      <alignment horizontal="center" vertical="center" wrapText="1"/>
    </xf>
    <xf numFmtId="0" fontId="18" fillId="3" borderId="9" xfId="2" applyFont="1" applyFill="1" applyBorder="1" applyAlignment="1">
      <alignment horizontal="center" vertical="center" wrapText="1"/>
    </xf>
    <xf numFmtId="0" fontId="18" fillId="3" borderId="8" xfId="2" applyFont="1" applyFill="1" applyBorder="1" applyAlignment="1">
      <alignment horizontal="center" vertical="center" wrapText="1"/>
    </xf>
    <xf numFmtId="0" fontId="18" fillId="3" borderId="10" xfId="2" applyFont="1" applyFill="1" applyBorder="1" applyAlignment="1">
      <alignment horizontal="center" vertical="center" wrapText="1"/>
    </xf>
    <xf numFmtId="0" fontId="15" fillId="0" borderId="0" xfId="2" applyFont="1" applyAlignment="1">
      <alignment wrapText="1"/>
    </xf>
    <xf numFmtId="0" fontId="18" fillId="3" borderId="5" xfId="2" applyFont="1" applyFill="1" applyBorder="1" applyAlignment="1">
      <alignment horizontal="center" vertical="center" wrapText="1"/>
    </xf>
    <xf numFmtId="0" fontId="18" fillId="3" borderId="11" xfId="2" applyFont="1" applyFill="1" applyBorder="1" applyAlignment="1">
      <alignment horizontal="center" vertical="center" wrapText="1"/>
    </xf>
    <xf numFmtId="0" fontId="18" fillId="3" borderId="4" xfId="2" applyFont="1" applyFill="1" applyBorder="1" applyAlignment="1">
      <alignment horizontal="center" vertical="center" wrapText="1"/>
    </xf>
    <xf numFmtId="0" fontId="19" fillId="3" borderId="4" xfId="2" applyFont="1" applyFill="1" applyBorder="1" applyAlignment="1">
      <alignment wrapText="1"/>
    </xf>
    <xf numFmtId="0" fontId="15" fillId="3" borderId="9" xfId="2" applyFont="1" applyFill="1" applyBorder="1" applyAlignment="1">
      <alignment wrapText="1"/>
    </xf>
    <xf numFmtId="0" fontId="24" fillId="2" borderId="1" xfId="2" applyFont="1" applyFill="1" applyBorder="1" applyAlignment="1">
      <alignment horizontal="center" vertical="center" wrapText="1"/>
    </xf>
    <xf numFmtId="0" fontId="24" fillId="2" borderId="2" xfId="2" applyFont="1" applyFill="1" applyBorder="1" applyAlignment="1">
      <alignment horizontal="center" vertical="center" wrapText="1"/>
    </xf>
    <xf numFmtId="0" fontId="24" fillId="2" borderId="3" xfId="2" applyFont="1" applyFill="1" applyBorder="1" applyAlignment="1">
      <alignment horizontal="center" vertical="center" wrapText="1"/>
    </xf>
    <xf numFmtId="0" fontId="4" fillId="2" borderId="1" xfId="2" applyFont="1" applyFill="1" applyBorder="1" applyAlignment="1">
      <alignment horizontal="center" vertical="center" wrapText="1"/>
    </xf>
    <xf numFmtId="0" fontId="4" fillId="2" borderId="2" xfId="2" applyFont="1" applyFill="1" applyBorder="1" applyAlignment="1">
      <alignment horizontal="center" vertical="center" wrapText="1"/>
    </xf>
    <xf numFmtId="0" fontId="4" fillId="2" borderId="3" xfId="2" applyFont="1" applyFill="1" applyBorder="1" applyAlignment="1">
      <alignment horizontal="center" vertical="center" wrapText="1"/>
    </xf>
    <xf numFmtId="0" fontId="22" fillId="0" borderId="1" xfId="2" applyFont="1" applyBorder="1" applyAlignment="1">
      <alignment horizontal="center" vertical="center" wrapText="1"/>
    </xf>
    <xf numFmtId="0" fontId="22" fillId="0" borderId="3" xfId="2" applyFont="1" applyBorder="1" applyAlignment="1">
      <alignment horizontal="center" vertical="center" wrapText="1"/>
    </xf>
    <xf numFmtId="0" fontId="4" fillId="5" borderId="1" xfId="2" applyFont="1" applyFill="1" applyBorder="1" applyAlignment="1">
      <alignment horizontal="left" vertical="center" wrapText="1"/>
    </xf>
    <xf numFmtId="0" fontId="4" fillId="5" borderId="2" xfId="2" applyFont="1" applyFill="1" applyBorder="1" applyAlignment="1">
      <alignment horizontal="left" vertical="center" wrapText="1"/>
    </xf>
    <xf numFmtId="0" fontId="4" fillId="5" borderId="3" xfId="2" applyFont="1" applyFill="1" applyBorder="1" applyAlignment="1">
      <alignment horizontal="left" vertical="center" wrapText="1"/>
    </xf>
    <xf numFmtId="2" fontId="7" fillId="0" borderId="1" xfId="0" applyNumberFormat="1" applyFont="1" applyBorder="1" applyAlignment="1">
      <alignment horizontal="right"/>
    </xf>
    <xf numFmtId="2" fontId="7" fillId="0" borderId="3" xfId="0" applyNumberFormat="1" applyFont="1" applyBorder="1" applyAlignment="1">
      <alignment horizontal="right"/>
    </xf>
    <xf numFmtId="2" fontId="8" fillId="0" borderId="1" xfId="0" applyNumberFormat="1" applyFont="1" applyBorder="1"/>
    <xf numFmtId="2" fontId="8" fillId="0" borderId="2" xfId="0" applyNumberFormat="1" applyFont="1" applyBorder="1"/>
    <xf numFmtId="2" fontId="8" fillId="0" borderId="3" xfId="0" applyNumberFormat="1" applyFont="1" applyBorder="1"/>
    <xf numFmtId="0" fontId="8" fillId="0" borderId="1" xfId="0" applyFont="1" applyBorder="1" applyAlignment="1">
      <alignment wrapText="1"/>
    </xf>
    <xf numFmtId="0" fontId="8" fillId="0" borderId="2" xfId="0" applyFont="1" applyBorder="1" applyAlignment="1">
      <alignment wrapText="1"/>
    </xf>
    <xf numFmtId="0" fontId="8" fillId="0" borderId="3" xfId="0" applyFont="1" applyBorder="1" applyAlignment="1">
      <alignment wrapText="1"/>
    </xf>
    <xf numFmtId="0" fontId="0" fillId="0" borderId="4" xfId="0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2" xfId="0" applyFont="1" applyBorder="1" applyAlignment="1">
      <alignment horizontal="left"/>
    </xf>
    <xf numFmtId="0" fontId="8" fillId="0" borderId="3" xfId="0" applyFont="1" applyBorder="1" applyAlignment="1">
      <alignment horizontal="left"/>
    </xf>
    <xf numFmtId="2" fontId="8" fillId="0" borderId="4" xfId="0" applyNumberFormat="1" applyFont="1" applyBorder="1"/>
    <xf numFmtId="0" fontId="8" fillId="0" borderId="4" xfId="0" applyFont="1" applyBorder="1" applyAlignment="1">
      <alignment horizontal="left"/>
    </xf>
    <xf numFmtId="0" fontId="8" fillId="0" borderId="1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1" fillId="0" borderId="0" xfId="0" applyFont="1" applyAlignment="1">
      <alignment horizontal="left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8" fillId="0" borderId="0" xfId="0" applyFont="1"/>
    <xf numFmtId="0" fontId="7" fillId="0" borderId="3" xfId="0" applyFont="1" applyBorder="1" applyAlignment="1">
      <alignment horizontal="right"/>
    </xf>
    <xf numFmtId="0" fontId="0" fillId="0" borderId="0" xfId="0" applyAlignment="1">
      <alignment horizontal="left"/>
    </xf>
    <xf numFmtId="0" fontId="8" fillId="0" borderId="0" xfId="0" applyFont="1" applyAlignment="1">
      <alignment horizontal="left"/>
    </xf>
    <xf numFmtId="0" fontId="8" fillId="0" borderId="4" xfId="0" applyFont="1" applyBorder="1" applyAlignment="1">
      <alignment horizontal="center"/>
    </xf>
    <xf numFmtId="2" fontId="8" fillId="0" borderId="1" xfId="0" applyNumberFormat="1" applyFont="1" applyBorder="1" applyAlignment="1">
      <alignment horizontal="right"/>
    </xf>
    <xf numFmtId="2" fontId="8" fillId="0" borderId="3" xfId="0" applyNumberFormat="1" applyFont="1" applyBorder="1" applyAlignment="1">
      <alignment horizontal="right"/>
    </xf>
    <xf numFmtId="0" fontId="8" fillId="0" borderId="1" xfId="0" applyFont="1" applyBorder="1" applyAlignment="1">
      <alignment horizontal="right" vertical="center"/>
    </xf>
    <xf numFmtId="0" fontId="8" fillId="0" borderId="2" xfId="0" applyFont="1" applyBorder="1" applyAlignment="1">
      <alignment horizontal="right" vertical="center"/>
    </xf>
    <xf numFmtId="0" fontId="8" fillId="0" borderId="3" xfId="0" applyFont="1" applyBorder="1" applyAlignment="1">
      <alignment horizontal="right" vertical="center"/>
    </xf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4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12" xfId="0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2" fontId="8" fillId="0" borderId="4" xfId="0" applyNumberFormat="1" applyFont="1" applyBorder="1" applyAlignment="1">
      <alignment horizontal="center" vertical="center" wrapText="1"/>
    </xf>
    <xf numFmtId="2" fontId="8" fillId="4" borderId="1" xfId="0" applyNumberFormat="1" applyFont="1" applyFill="1" applyBorder="1" applyAlignment="1">
      <alignment horizontal="right"/>
    </xf>
    <xf numFmtId="2" fontId="8" fillId="4" borderId="3" xfId="0" applyNumberFormat="1" applyFont="1" applyFill="1" applyBorder="1" applyAlignment="1">
      <alignment horizontal="right"/>
    </xf>
    <xf numFmtId="2" fontId="8" fillId="4" borderId="2" xfId="0" applyNumberFormat="1" applyFont="1" applyFill="1" applyBorder="1" applyAlignment="1">
      <alignment horizontal="right"/>
    </xf>
    <xf numFmtId="0" fontId="8" fillId="4" borderId="2" xfId="0" applyFont="1" applyFill="1" applyBorder="1" applyAlignment="1">
      <alignment horizontal="right"/>
    </xf>
    <xf numFmtId="0" fontId="8" fillId="4" borderId="3" xfId="0" applyFont="1" applyFill="1" applyBorder="1" applyAlignment="1">
      <alignment horizontal="right"/>
    </xf>
    <xf numFmtId="0" fontId="8" fillId="4" borderId="1" xfId="0" applyFont="1" applyFill="1" applyBorder="1" applyAlignment="1">
      <alignment horizontal="left" vertical="center"/>
    </xf>
    <xf numFmtId="0" fontId="8" fillId="4" borderId="2" xfId="0" applyFont="1" applyFill="1" applyBorder="1" applyAlignment="1">
      <alignment horizontal="left" vertical="center"/>
    </xf>
    <xf numFmtId="0" fontId="8" fillId="4" borderId="3" xfId="0" applyFont="1" applyFill="1" applyBorder="1" applyAlignment="1">
      <alignment horizontal="left" vertical="center"/>
    </xf>
    <xf numFmtId="0" fontId="8" fillId="4" borderId="1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left" wrapText="1"/>
    </xf>
    <xf numFmtId="0" fontId="8" fillId="4" borderId="2" xfId="0" applyFont="1" applyFill="1" applyBorder="1" applyAlignment="1">
      <alignment horizontal="left" wrapText="1"/>
    </xf>
    <xf numFmtId="0" fontId="8" fillId="4" borderId="3" xfId="0" applyFont="1" applyFill="1" applyBorder="1" applyAlignment="1">
      <alignment horizontal="left" wrapText="1"/>
    </xf>
  </cellXfs>
  <cellStyles count="7">
    <cellStyle name="Heading" xfId="3" xr:uid="{00000000-0005-0000-0000-000000000000}"/>
    <cellStyle name="Heading1" xfId="4" xr:uid="{00000000-0005-0000-0000-000001000000}"/>
    <cellStyle name="Result" xfId="5" xr:uid="{00000000-0005-0000-0000-000002000000}"/>
    <cellStyle name="Result2" xfId="6" xr:uid="{00000000-0005-0000-0000-000003000000}"/>
    <cellStyle name="Обычный" xfId="0" builtinId="0"/>
    <cellStyle name="Обычный 2" xfId="1" xr:uid="{00000000-0005-0000-0000-000005000000}"/>
    <cellStyle name="Обычный 3" xfId="2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P40"/>
  <sheetViews>
    <sheetView tabSelected="1" showRuler="0" zoomScaleNormal="100" workbookViewId="0">
      <selection activeCell="N1" sqref="N1"/>
    </sheetView>
  </sheetViews>
  <sheetFormatPr defaultRowHeight="14.4" x14ac:dyDescent="0.3"/>
  <cols>
    <col min="2" max="2" width="11" customWidth="1"/>
    <col min="4" max="4" width="9.6640625" customWidth="1"/>
    <col min="6" max="6" width="9.109375" customWidth="1"/>
    <col min="8" max="8" width="9.44140625" customWidth="1"/>
    <col min="12" max="12" width="8" customWidth="1"/>
    <col min="13" max="13" width="18.6640625" customWidth="1"/>
  </cols>
  <sheetData>
    <row r="1" spans="1:13" x14ac:dyDescent="0.3">
      <c r="A1" s="69" t="s">
        <v>84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7"/>
    </row>
    <row r="2" spans="1:13" x14ac:dyDescent="0.3">
      <c r="A2" s="59" t="s">
        <v>85</v>
      </c>
      <c r="B2" s="60"/>
      <c r="C2" s="60"/>
      <c r="D2" s="57"/>
      <c r="E2" s="59" t="s">
        <v>86</v>
      </c>
      <c r="F2" s="60"/>
      <c r="G2" s="60"/>
      <c r="H2" s="60"/>
      <c r="I2" s="57"/>
      <c r="J2" s="59" t="s">
        <v>87</v>
      </c>
      <c r="K2" s="60"/>
      <c r="L2" s="60"/>
      <c r="M2" s="57"/>
    </row>
    <row r="3" spans="1:13" x14ac:dyDescent="0.3">
      <c r="A3" s="59" t="s">
        <v>92</v>
      </c>
      <c r="B3" s="57"/>
      <c r="C3" s="59" t="s">
        <v>88</v>
      </c>
      <c r="D3" s="60"/>
      <c r="E3" s="60"/>
      <c r="F3" s="60"/>
      <c r="G3" s="60"/>
      <c r="H3" s="57"/>
      <c r="I3" s="59" t="s">
        <v>89</v>
      </c>
      <c r="J3" s="60"/>
      <c r="K3" s="60"/>
      <c r="L3" s="60"/>
      <c r="M3" s="57"/>
    </row>
    <row r="4" spans="1:13" x14ac:dyDescent="0.3">
      <c r="A4" s="59" t="s">
        <v>90</v>
      </c>
      <c r="B4" s="60"/>
      <c r="C4" s="60"/>
      <c r="D4" s="60"/>
      <c r="E4" s="60"/>
      <c r="F4" s="60"/>
      <c r="G4" s="57"/>
      <c r="H4" s="59" t="s">
        <v>91</v>
      </c>
      <c r="I4" s="60"/>
      <c r="J4" s="60"/>
      <c r="K4" s="60"/>
      <c r="L4" s="60"/>
      <c r="M4" s="57"/>
    </row>
    <row r="5" spans="1:13" x14ac:dyDescent="0.3">
      <c r="A5" s="59"/>
      <c r="B5" s="60"/>
      <c r="C5" s="60"/>
      <c r="D5" s="60"/>
      <c r="E5" s="60"/>
      <c r="F5" s="60"/>
      <c r="G5" s="57"/>
      <c r="H5" s="55"/>
      <c r="I5" s="55"/>
      <c r="J5" s="55"/>
      <c r="K5" s="55"/>
      <c r="L5" s="55"/>
      <c r="M5" s="55"/>
    </row>
    <row r="6" spans="1:13" x14ac:dyDescent="0.3">
      <c r="A6" s="59" t="s">
        <v>99</v>
      </c>
      <c r="B6" s="60"/>
      <c r="C6" s="60"/>
      <c r="D6" s="57"/>
      <c r="E6" s="53">
        <v>0</v>
      </c>
      <c r="F6" s="54"/>
      <c r="G6" s="59" t="s">
        <v>63</v>
      </c>
      <c r="H6" s="60"/>
      <c r="I6" s="60"/>
      <c r="J6" s="60"/>
      <c r="K6" s="57"/>
      <c r="L6" s="53">
        <f>E15+E23</f>
        <v>31198.65</v>
      </c>
      <c r="M6" s="54"/>
    </row>
    <row r="7" spans="1:13" x14ac:dyDescent="0.3">
      <c r="A7" s="59" t="s">
        <v>100</v>
      </c>
      <c r="B7" s="60"/>
      <c r="C7" s="60"/>
      <c r="D7" s="57"/>
      <c r="E7" s="53">
        <v>0</v>
      </c>
      <c r="F7" s="54"/>
      <c r="G7" s="59" t="s">
        <v>64</v>
      </c>
      <c r="H7" s="60"/>
      <c r="I7" s="60"/>
      <c r="J7" s="60"/>
      <c r="K7" s="57"/>
      <c r="L7" s="53">
        <f>G15+G23</f>
        <v>15904.75</v>
      </c>
      <c r="M7" s="57"/>
    </row>
    <row r="8" spans="1:13" x14ac:dyDescent="0.3">
      <c r="A8" s="66" t="s">
        <v>65</v>
      </c>
      <c r="B8" s="67"/>
      <c r="C8" s="67"/>
      <c r="D8" s="67"/>
      <c r="E8" s="67"/>
      <c r="F8" s="67"/>
      <c r="G8" s="67"/>
      <c r="H8" s="67"/>
      <c r="I8" s="67"/>
      <c r="J8" s="67"/>
      <c r="K8" s="67"/>
      <c r="L8" s="67"/>
      <c r="M8" s="68"/>
    </row>
    <row r="9" spans="1:13" x14ac:dyDescent="0.3">
      <c r="A9" s="69" t="s">
        <v>0</v>
      </c>
      <c r="B9" s="70"/>
      <c r="C9" s="70"/>
      <c r="D9" s="70"/>
      <c r="E9" s="70"/>
      <c r="F9" s="70"/>
      <c r="G9" s="70"/>
      <c r="H9" s="70"/>
      <c r="I9" s="70"/>
      <c r="J9" s="70"/>
      <c r="K9" s="70"/>
      <c r="L9" s="70"/>
      <c r="M9" s="71"/>
    </row>
    <row r="10" spans="1:13" ht="14.25" customHeight="1" x14ac:dyDescent="0.3">
      <c r="A10" s="59" t="s">
        <v>54</v>
      </c>
      <c r="B10" s="60"/>
      <c r="C10" s="60"/>
      <c r="D10" s="60"/>
      <c r="E10" s="60"/>
      <c r="F10" s="60"/>
      <c r="G10" s="60"/>
      <c r="H10" s="60"/>
      <c r="I10" s="60"/>
      <c r="J10" s="60"/>
      <c r="K10" s="60"/>
      <c r="L10" s="53">
        <v>0</v>
      </c>
      <c r="M10" s="54"/>
    </row>
    <row r="11" spans="1:13" ht="54.75" customHeight="1" x14ac:dyDescent="0.3">
      <c r="A11" s="65" t="s">
        <v>1</v>
      </c>
      <c r="B11" s="65"/>
      <c r="C11" s="64" t="s">
        <v>6</v>
      </c>
      <c r="D11" s="65"/>
      <c r="E11" s="64" t="s">
        <v>2</v>
      </c>
      <c r="F11" s="65"/>
      <c r="G11" s="64" t="s">
        <v>3</v>
      </c>
      <c r="H11" s="64"/>
      <c r="I11" s="74" t="s">
        <v>4</v>
      </c>
      <c r="J11" s="74"/>
      <c r="K11" s="72" t="s">
        <v>5</v>
      </c>
      <c r="L11" s="73"/>
      <c r="M11" s="2" t="s">
        <v>8</v>
      </c>
    </row>
    <row r="12" spans="1:13" x14ac:dyDescent="0.3">
      <c r="A12" s="55" t="s">
        <v>58</v>
      </c>
      <c r="B12" s="55"/>
      <c r="C12" s="53">
        <v>0</v>
      </c>
      <c r="D12" s="54"/>
      <c r="E12" s="53">
        <v>5610.45</v>
      </c>
      <c r="F12" s="54"/>
      <c r="G12" s="53">
        <v>0</v>
      </c>
      <c r="H12" s="54"/>
      <c r="I12" s="56">
        <f>'СОДЕРЖАНИЕ ЖИЛЬЯ'!I14</f>
        <v>4431.3072099999999</v>
      </c>
      <c r="J12" s="57"/>
      <c r="K12" s="75">
        <f>G12-I12</f>
        <v>-4431.3072099999999</v>
      </c>
      <c r="L12" s="55"/>
      <c r="M12" s="51">
        <f>C12+E12-G12</f>
        <v>5610.45</v>
      </c>
    </row>
    <row r="13" spans="1:13" x14ac:dyDescent="0.3">
      <c r="A13" s="55" t="s">
        <v>59</v>
      </c>
      <c r="B13" s="55"/>
      <c r="C13" s="53">
        <f>M12</f>
        <v>5610.45</v>
      </c>
      <c r="D13" s="54"/>
      <c r="E13" s="53">
        <v>5610.45</v>
      </c>
      <c r="F13" s="54"/>
      <c r="G13" s="53">
        <v>4069.47</v>
      </c>
      <c r="H13" s="54"/>
      <c r="I13" s="56">
        <f>'СОДЕРЖАНИЕ ЖИЛЬЯ'!I21</f>
        <v>7210.8516200000004</v>
      </c>
      <c r="J13" s="57"/>
      <c r="K13" s="75">
        <f t="shared" ref="K13:K14" si="0">G13-I13</f>
        <v>-3141.3816200000006</v>
      </c>
      <c r="L13" s="55"/>
      <c r="M13" s="51">
        <f t="shared" ref="M13" si="1">C13+E13-G13</f>
        <v>7151.43</v>
      </c>
    </row>
    <row r="14" spans="1:13" x14ac:dyDescent="0.3">
      <c r="A14" s="55" t="s">
        <v>7</v>
      </c>
      <c r="B14" s="55"/>
      <c r="C14" s="53">
        <f>M13</f>
        <v>7151.43</v>
      </c>
      <c r="D14" s="54"/>
      <c r="E14" s="53">
        <v>5610.45</v>
      </c>
      <c r="F14" s="54"/>
      <c r="G14" s="53">
        <v>4511.38</v>
      </c>
      <c r="H14" s="54"/>
      <c r="I14" s="56">
        <f>'СОДЕРЖАНИЕ ЖИЛЬЯ'!I28</f>
        <v>15634.08858</v>
      </c>
      <c r="J14" s="57"/>
      <c r="K14" s="75">
        <f t="shared" si="0"/>
        <v>-11122.708579999999</v>
      </c>
      <c r="L14" s="55"/>
      <c r="M14" s="51">
        <v>8253.09</v>
      </c>
    </row>
    <row r="15" spans="1:13" x14ac:dyDescent="0.3">
      <c r="A15" s="81" t="s">
        <v>9</v>
      </c>
      <c r="B15" s="81"/>
      <c r="C15" s="82"/>
      <c r="D15" s="83"/>
      <c r="E15" s="58">
        <f>SUM(E12:E14)</f>
        <v>16831.349999999999</v>
      </c>
      <c r="F15" s="81"/>
      <c r="G15" s="58">
        <f>SUM(G12:G14)</f>
        <v>8580.85</v>
      </c>
      <c r="H15" s="58"/>
      <c r="I15" s="58">
        <f>SUM(I12:I14)</f>
        <v>27276.24741</v>
      </c>
      <c r="J15" s="58"/>
      <c r="K15" s="89">
        <f>SUM(K12:K14)</f>
        <v>-18695.397409999998</v>
      </c>
      <c r="L15" s="91"/>
      <c r="M15" s="3">
        <f>M14</f>
        <v>8253.09</v>
      </c>
    </row>
    <row r="16" spans="1:13" x14ac:dyDescent="0.3">
      <c r="A16" s="59" t="s">
        <v>57</v>
      </c>
      <c r="B16" s="60"/>
      <c r="C16" s="60"/>
      <c r="D16" s="60"/>
      <c r="E16" s="60"/>
      <c r="F16" s="60"/>
      <c r="G16" s="60"/>
      <c r="H16" s="60"/>
      <c r="I16" s="60"/>
      <c r="J16" s="60"/>
      <c r="K16" s="75">
        <f>L10+K15</f>
        <v>-18695.397409999998</v>
      </c>
      <c r="L16" s="75"/>
      <c r="M16" s="39"/>
    </row>
    <row r="17" spans="1:16" x14ac:dyDescent="0.3">
      <c r="A17" s="69" t="s">
        <v>10</v>
      </c>
      <c r="B17" s="70"/>
      <c r="C17" s="70"/>
      <c r="D17" s="70"/>
      <c r="E17" s="70"/>
      <c r="F17" s="70"/>
      <c r="G17" s="70"/>
      <c r="H17" s="70"/>
      <c r="I17" s="70"/>
      <c r="J17" s="70"/>
      <c r="K17" s="70"/>
      <c r="L17" s="70"/>
      <c r="M17" s="71"/>
    </row>
    <row r="18" spans="1:16" x14ac:dyDescent="0.3">
      <c r="A18" s="59" t="s">
        <v>55</v>
      </c>
      <c r="B18" s="60"/>
      <c r="C18" s="60"/>
      <c r="D18" s="60"/>
      <c r="E18" s="60"/>
      <c r="F18" s="60"/>
      <c r="G18" s="60"/>
      <c r="H18" s="60"/>
      <c r="I18" s="60"/>
      <c r="J18" s="60"/>
      <c r="K18" s="60"/>
      <c r="L18" s="53">
        <v>0</v>
      </c>
      <c r="M18" s="54"/>
    </row>
    <row r="19" spans="1:16" ht="53.25" customHeight="1" x14ac:dyDescent="0.3">
      <c r="A19" s="65" t="s">
        <v>1</v>
      </c>
      <c r="B19" s="65"/>
      <c r="C19" s="64" t="s">
        <v>6</v>
      </c>
      <c r="D19" s="65"/>
      <c r="E19" s="64" t="s">
        <v>2</v>
      </c>
      <c r="F19" s="65"/>
      <c r="G19" s="64" t="s">
        <v>3</v>
      </c>
      <c r="H19" s="64"/>
      <c r="I19" s="74" t="s">
        <v>4</v>
      </c>
      <c r="J19" s="74"/>
      <c r="K19" s="72" t="s">
        <v>5</v>
      </c>
      <c r="L19" s="73"/>
      <c r="M19" s="2" t="s">
        <v>8</v>
      </c>
    </row>
    <row r="20" spans="1:16" x14ac:dyDescent="0.3">
      <c r="A20" s="55" t="s">
        <v>58</v>
      </c>
      <c r="B20" s="55"/>
      <c r="C20" s="53">
        <v>0</v>
      </c>
      <c r="D20" s="54"/>
      <c r="E20" s="53">
        <v>4789.1000000000004</v>
      </c>
      <c r="F20" s="54"/>
      <c r="G20" s="56">
        <v>0</v>
      </c>
      <c r="H20" s="57"/>
      <c r="I20" s="53">
        <f>'РЕМОНТ ЖИЛЬЯ'!I12</f>
        <v>1625</v>
      </c>
      <c r="J20" s="54"/>
      <c r="K20" s="75">
        <f>G20-I20</f>
        <v>-1625</v>
      </c>
      <c r="L20" s="55"/>
      <c r="M20" s="51">
        <f>C20+E20-G20</f>
        <v>4789.1000000000004</v>
      </c>
    </row>
    <row r="21" spans="1:16" x14ac:dyDescent="0.3">
      <c r="A21" s="55" t="s">
        <v>59</v>
      </c>
      <c r="B21" s="55"/>
      <c r="C21" s="53">
        <f>M20</f>
        <v>4789.1000000000004</v>
      </c>
      <c r="D21" s="54"/>
      <c r="E21" s="53">
        <v>4789.1000000000004</v>
      </c>
      <c r="F21" s="54"/>
      <c r="G21" s="53">
        <v>3472.97</v>
      </c>
      <c r="H21" s="54"/>
      <c r="I21" s="53">
        <v>0</v>
      </c>
      <c r="J21" s="54"/>
      <c r="K21" s="75">
        <f t="shared" ref="K21:K22" si="2">G21-I21</f>
        <v>3472.97</v>
      </c>
      <c r="L21" s="55"/>
      <c r="M21" s="51">
        <f t="shared" ref="M21" si="3">C21+E21-G21</f>
        <v>6105.2300000000014</v>
      </c>
    </row>
    <row r="22" spans="1:16" x14ac:dyDescent="0.3">
      <c r="A22" s="55" t="s">
        <v>7</v>
      </c>
      <c r="B22" s="55"/>
      <c r="C22" s="53">
        <f>M21</f>
        <v>6105.2300000000014</v>
      </c>
      <c r="D22" s="54"/>
      <c r="E22" s="53">
        <v>4789.1000000000004</v>
      </c>
      <c r="F22" s="54"/>
      <c r="G22" s="53">
        <v>3850.93</v>
      </c>
      <c r="H22" s="54"/>
      <c r="I22" s="53">
        <v>0</v>
      </c>
      <c r="J22" s="54"/>
      <c r="K22" s="75">
        <f t="shared" si="2"/>
        <v>3850.93</v>
      </c>
      <c r="L22" s="55"/>
      <c r="M22" s="51">
        <v>7045.6</v>
      </c>
    </row>
    <row r="23" spans="1:16" x14ac:dyDescent="0.3">
      <c r="A23" s="81" t="s">
        <v>9</v>
      </c>
      <c r="B23" s="81"/>
      <c r="C23" s="82"/>
      <c r="D23" s="83"/>
      <c r="E23" s="58">
        <f>SUM(E20:E22)</f>
        <v>14367.300000000001</v>
      </c>
      <c r="F23" s="81"/>
      <c r="G23" s="58">
        <f>SUM(G20:G22)</f>
        <v>7323.9</v>
      </c>
      <c r="H23" s="58"/>
      <c r="I23" s="58">
        <f>SUM(I20:I22)</f>
        <v>1625</v>
      </c>
      <c r="J23" s="58"/>
      <c r="K23" s="58">
        <f>SUM(K20:K22)</f>
        <v>5698.9</v>
      </c>
      <c r="L23" s="58"/>
      <c r="M23" s="3">
        <f>M22</f>
        <v>7045.6</v>
      </c>
      <c r="O23" s="42"/>
      <c r="P23" s="42"/>
    </row>
    <row r="24" spans="1:16" x14ac:dyDescent="0.3">
      <c r="A24" s="59" t="s">
        <v>57</v>
      </c>
      <c r="B24" s="60"/>
      <c r="C24" s="60"/>
      <c r="D24" s="60"/>
      <c r="E24" s="60"/>
      <c r="F24" s="60"/>
      <c r="G24" s="60"/>
      <c r="H24" s="60"/>
      <c r="I24" s="60"/>
      <c r="J24" s="60"/>
      <c r="K24" s="108">
        <f>L18+K23</f>
        <v>5698.9</v>
      </c>
      <c r="L24" s="109"/>
      <c r="M24" s="3"/>
    </row>
    <row r="25" spans="1:16" x14ac:dyDescent="0.3">
      <c r="A25" s="80" t="s">
        <v>11</v>
      </c>
      <c r="B25" s="80"/>
      <c r="C25" s="80"/>
      <c r="D25" s="80"/>
      <c r="E25" s="80"/>
      <c r="F25" s="80"/>
      <c r="G25" s="80"/>
      <c r="H25" s="80"/>
      <c r="I25" s="80"/>
      <c r="J25" s="80"/>
      <c r="K25" s="80"/>
      <c r="L25" s="80"/>
      <c r="M25" s="80"/>
      <c r="P25" s="42"/>
    </row>
    <row r="26" spans="1:16" ht="52.5" customHeight="1" x14ac:dyDescent="0.3">
      <c r="A26" s="66" t="s">
        <v>12</v>
      </c>
      <c r="B26" s="67"/>
      <c r="C26" s="67"/>
      <c r="D26" s="68"/>
      <c r="E26" s="101" t="s">
        <v>6</v>
      </c>
      <c r="F26" s="102"/>
      <c r="G26" s="102"/>
      <c r="H26" s="103"/>
      <c r="I26" s="64" t="s">
        <v>2</v>
      </c>
      <c r="J26" s="65"/>
      <c r="K26" s="64" t="s">
        <v>3</v>
      </c>
      <c r="L26" s="64"/>
      <c r="M26" s="2" t="s">
        <v>8</v>
      </c>
    </row>
    <row r="27" spans="1:16" ht="17.25" customHeight="1" x14ac:dyDescent="0.3">
      <c r="A27" s="96" t="s">
        <v>13</v>
      </c>
      <c r="B27" s="97"/>
      <c r="C27" s="97"/>
      <c r="D27" s="98"/>
      <c r="E27" s="104">
        <v>0</v>
      </c>
      <c r="F27" s="105"/>
      <c r="G27" s="105"/>
      <c r="H27" s="106"/>
      <c r="I27" s="87">
        <f>224.99+294.3+294.3</f>
        <v>813.58999999999992</v>
      </c>
      <c r="J27" s="88"/>
      <c r="K27" s="99">
        <f>152.78+232.49</f>
        <v>385.27</v>
      </c>
      <c r="L27" s="100"/>
      <c r="M27" s="4">
        <v>428.41</v>
      </c>
    </row>
    <row r="28" spans="1:16" x14ac:dyDescent="0.3">
      <c r="A28" s="59" t="s">
        <v>14</v>
      </c>
      <c r="B28" s="60"/>
      <c r="C28" s="60"/>
      <c r="D28" s="57"/>
      <c r="E28" s="53">
        <v>0</v>
      </c>
      <c r="F28" s="107"/>
      <c r="G28" s="107"/>
      <c r="H28" s="54"/>
      <c r="I28" s="59">
        <f>100.12*3</f>
        <v>300.36</v>
      </c>
      <c r="J28" s="57"/>
      <c r="K28" s="53">
        <f>66.42+80.68</f>
        <v>147.10000000000002</v>
      </c>
      <c r="L28" s="57"/>
      <c r="M28" s="4">
        <v>153.30000000000001</v>
      </c>
    </row>
    <row r="29" spans="1:16" x14ac:dyDescent="0.3">
      <c r="A29" s="59" t="s">
        <v>15</v>
      </c>
      <c r="B29" s="60"/>
      <c r="C29" s="60"/>
      <c r="D29" s="57"/>
      <c r="E29" s="53">
        <v>0</v>
      </c>
      <c r="F29" s="107"/>
      <c r="G29" s="107"/>
      <c r="H29" s="54"/>
      <c r="I29" s="59">
        <f>702.15+702.15+702.15</f>
        <v>2106.4499999999998</v>
      </c>
      <c r="J29" s="57"/>
      <c r="K29" s="53">
        <f>465.83+565.84</f>
        <v>1031.67</v>
      </c>
      <c r="L29" s="57"/>
      <c r="M29" s="4">
        <v>1075.05</v>
      </c>
    </row>
    <row r="30" spans="1:16" x14ac:dyDescent="0.3">
      <c r="A30" s="61"/>
      <c r="B30" s="62"/>
      <c r="C30" s="62"/>
      <c r="D30" s="63"/>
      <c r="E30" s="89"/>
      <c r="F30" s="90"/>
      <c r="G30" s="90"/>
      <c r="H30" s="91"/>
      <c r="I30" s="89">
        <f>SUM(I27:I29)</f>
        <v>3220.3999999999996</v>
      </c>
      <c r="J30" s="63"/>
      <c r="K30" s="61">
        <f>SUM(K27:K29)</f>
        <v>1564.04</v>
      </c>
      <c r="L30" s="63"/>
      <c r="M30" s="3">
        <f>SUM(M27:M29)</f>
        <v>1656.76</v>
      </c>
    </row>
    <row r="31" spans="1:16" x14ac:dyDescent="0.3">
      <c r="A31" s="43"/>
      <c r="B31" s="44"/>
      <c r="C31" s="44"/>
      <c r="D31" s="45"/>
      <c r="E31" s="46"/>
      <c r="F31" s="47"/>
      <c r="G31" s="47"/>
      <c r="H31" s="39"/>
      <c r="I31" s="46"/>
      <c r="J31" s="45"/>
      <c r="K31" s="43"/>
      <c r="L31" s="45"/>
      <c r="M31" s="39"/>
    </row>
    <row r="32" spans="1:16" x14ac:dyDescent="0.3">
      <c r="A32" s="95" t="s">
        <v>16</v>
      </c>
      <c r="B32" s="95"/>
      <c r="C32" s="95"/>
      <c r="D32" s="95"/>
      <c r="E32" s="95"/>
      <c r="F32" s="95"/>
      <c r="G32" s="95"/>
      <c r="H32" s="95"/>
      <c r="I32" s="95"/>
      <c r="J32" s="95"/>
      <c r="K32" s="95"/>
      <c r="L32" s="95"/>
      <c r="M32" s="48">
        <v>3093.83</v>
      </c>
    </row>
    <row r="33" spans="1:13" x14ac:dyDescent="0.3">
      <c r="A33" s="84" t="s">
        <v>56</v>
      </c>
      <c r="B33" s="85"/>
      <c r="C33" s="85"/>
      <c r="D33" s="85"/>
      <c r="E33" s="85"/>
      <c r="F33" s="85"/>
      <c r="G33" s="85"/>
      <c r="H33" s="85"/>
      <c r="I33" s="85"/>
      <c r="J33" s="85"/>
      <c r="K33" s="85"/>
      <c r="L33" s="86"/>
      <c r="M33" s="37">
        <v>2901.83</v>
      </c>
    </row>
    <row r="34" spans="1:13" x14ac:dyDescent="0.3">
      <c r="A34" s="92"/>
      <c r="B34" s="93"/>
      <c r="C34" s="93"/>
      <c r="D34" s="93"/>
      <c r="E34" s="93"/>
      <c r="F34" s="93"/>
      <c r="G34" s="93"/>
      <c r="H34" s="93"/>
      <c r="I34" s="93"/>
      <c r="J34" s="93"/>
      <c r="K34" s="93"/>
      <c r="L34" s="93"/>
      <c r="M34" s="94"/>
    </row>
    <row r="35" spans="1:13" ht="15.6" x14ac:dyDescent="0.3">
      <c r="A35" s="95" t="s">
        <v>66</v>
      </c>
      <c r="B35" s="95"/>
      <c r="C35" s="95"/>
      <c r="D35" s="95"/>
      <c r="E35" s="95"/>
      <c r="F35" s="95"/>
      <c r="G35" s="95"/>
      <c r="H35" s="95"/>
      <c r="I35" s="95"/>
      <c r="J35" s="95"/>
      <c r="K35" s="95"/>
      <c r="L35" s="95"/>
      <c r="M35" s="6">
        <f>M15+M23+M30+M32+M33</f>
        <v>22951.11</v>
      </c>
    </row>
    <row r="36" spans="1:13" x14ac:dyDescent="0.3">
      <c r="A36" s="95" t="s">
        <v>17</v>
      </c>
      <c r="B36" s="95"/>
      <c r="C36" s="95"/>
      <c r="D36" s="95"/>
      <c r="E36" s="95"/>
      <c r="F36" s="95"/>
      <c r="G36" s="95"/>
      <c r="H36" s="95"/>
      <c r="I36" s="95"/>
      <c r="J36" s="95"/>
      <c r="K36" s="95"/>
      <c r="L36" s="95"/>
      <c r="M36" s="36">
        <f>K24+K16</f>
        <v>-12996.497409999998</v>
      </c>
    </row>
    <row r="37" spans="1:13" x14ac:dyDescent="0.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</row>
    <row r="38" spans="1:13" x14ac:dyDescent="0.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</row>
    <row r="39" spans="1:13" x14ac:dyDescent="0.3">
      <c r="A39" s="78"/>
      <c r="B39" s="78"/>
      <c r="C39" s="78"/>
      <c r="D39" s="78"/>
      <c r="E39" s="1"/>
      <c r="F39" s="1"/>
      <c r="G39" s="1"/>
      <c r="H39" s="1"/>
      <c r="I39" s="1"/>
      <c r="J39" s="1"/>
      <c r="K39" s="1"/>
      <c r="L39" s="1"/>
      <c r="M39" s="1"/>
    </row>
    <row r="40" spans="1:13" x14ac:dyDescent="0.3">
      <c r="A40" s="78"/>
      <c r="B40" s="78"/>
      <c r="C40" s="78"/>
      <c r="D40" s="78"/>
      <c r="K40" s="79"/>
      <c r="L40" s="79"/>
      <c r="M40" s="79"/>
    </row>
  </sheetData>
  <mergeCells count="119">
    <mergeCell ref="K24:L24"/>
    <mergeCell ref="I21:J21"/>
    <mergeCell ref="I22:J22"/>
    <mergeCell ref="A24:J24"/>
    <mergeCell ref="E21:F21"/>
    <mergeCell ref="A21:B21"/>
    <mergeCell ref="A22:B22"/>
    <mergeCell ref="E22:F22"/>
    <mergeCell ref="C20:D20"/>
    <mergeCell ref="C21:D21"/>
    <mergeCell ref="C22:D22"/>
    <mergeCell ref="G21:H21"/>
    <mergeCell ref="G22:H22"/>
    <mergeCell ref="E20:F20"/>
    <mergeCell ref="A20:B20"/>
    <mergeCell ref="K27:L27"/>
    <mergeCell ref="A15:B15"/>
    <mergeCell ref="C15:D15"/>
    <mergeCell ref="E15:F15"/>
    <mergeCell ref="K14:L14"/>
    <mergeCell ref="A16:J16"/>
    <mergeCell ref="I29:J29"/>
    <mergeCell ref="A39:D39"/>
    <mergeCell ref="K22:L22"/>
    <mergeCell ref="K20:L20"/>
    <mergeCell ref="G20:H20"/>
    <mergeCell ref="I20:J20"/>
    <mergeCell ref="I14:J14"/>
    <mergeCell ref="G14:H14"/>
    <mergeCell ref="K16:L16"/>
    <mergeCell ref="K15:L15"/>
    <mergeCell ref="A36:L36"/>
    <mergeCell ref="A14:B14"/>
    <mergeCell ref="E26:H26"/>
    <mergeCell ref="E27:H27"/>
    <mergeCell ref="E28:H28"/>
    <mergeCell ref="E29:H29"/>
    <mergeCell ref="A17:M17"/>
    <mergeCell ref="A18:K18"/>
    <mergeCell ref="A40:D40"/>
    <mergeCell ref="K40:M40"/>
    <mergeCell ref="K23:L23"/>
    <mergeCell ref="A25:M25"/>
    <mergeCell ref="A23:B23"/>
    <mergeCell ref="C23:D23"/>
    <mergeCell ref="E23:F23"/>
    <mergeCell ref="G23:H23"/>
    <mergeCell ref="I23:J23"/>
    <mergeCell ref="K26:L26"/>
    <mergeCell ref="K28:L28"/>
    <mergeCell ref="K29:L29"/>
    <mergeCell ref="K30:L30"/>
    <mergeCell ref="A26:D26"/>
    <mergeCell ref="A33:L33"/>
    <mergeCell ref="I27:J27"/>
    <mergeCell ref="E30:H30"/>
    <mergeCell ref="I26:J26"/>
    <mergeCell ref="A34:M34"/>
    <mergeCell ref="A32:L32"/>
    <mergeCell ref="I28:J28"/>
    <mergeCell ref="I30:J30"/>
    <mergeCell ref="A35:L35"/>
    <mergeCell ref="A27:D27"/>
    <mergeCell ref="K21:L21"/>
    <mergeCell ref="A1:M1"/>
    <mergeCell ref="A2:D2"/>
    <mergeCell ref="E2:I2"/>
    <mergeCell ref="J2:M2"/>
    <mergeCell ref="A3:B3"/>
    <mergeCell ref="C3:H3"/>
    <mergeCell ref="I3:M3"/>
    <mergeCell ref="A4:G4"/>
    <mergeCell ref="H4:M4"/>
    <mergeCell ref="K13:L13"/>
    <mergeCell ref="I13:J13"/>
    <mergeCell ref="G12:H12"/>
    <mergeCell ref="G13:H13"/>
    <mergeCell ref="A13:B13"/>
    <mergeCell ref="L18:M18"/>
    <mergeCell ref="A19:B19"/>
    <mergeCell ref="C19:D19"/>
    <mergeCell ref="E19:F19"/>
    <mergeCell ref="G19:H19"/>
    <mergeCell ref="I19:J19"/>
    <mergeCell ref="K19:L19"/>
    <mergeCell ref="G15:H15"/>
    <mergeCell ref="A5:G5"/>
    <mergeCell ref="H5:M5"/>
    <mergeCell ref="A28:D28"/>
    <mergeCell ref="A29:D29"/>
    <mergeCell ref="A30:D30"/>
    <mergeCell ref="E11:F11"/>
    <mergeCell ref="G11:H11"/>
    <mergeCell ref="L6:M6"/>
    <mergeCell ref="L7:M7"/>
    <mergeCell ref="A8:M8"/>
    <mergeCell ref="A9:M9"/>
    <mergeCell ref="K11:L11"/>
    <mergeCell ref="I11:J11"/>
    <mergeCell ref="L10:M10"/>
    <mergeCell ref="A10:K10"/>
    <mergeCell ref="A7:D7"/>
    <mergeCell ref="E7:F7"/>
    <mergeCell ref="G7:K7"/>
    <mergeCell ref="A6:D6"/>
    <mergeCell ref="E6:F6"/>
    <mergeCell ref="G6:K6"/>
    <mergeCell ref="A11:B11"/>
    <mergeCell ref="K12:L12"/>
    <mergeCell ref="C11:D11"/>
    <mergeCell ref="C13:D13"/>
    <mergeCell ref="C14:D14"/>
    <mergeCell ref="E13:F13"/>
    <mergeCell ref="E14:F14"/>
    <mergeCell ref="A12:B12"/>
    <mergeCell ref="C12:D12"/>
    <mergeCell ref="I12:J12"/>
    <mergeCell ref="E12:F12"/>
    <mergeCell ref="I15:J15"/>
  </mergeCells>
  <pageMargins left="0.78740157480314965" right="7.874015748031496E-2" top="0.35433070866141736" bottom="0.35433070866141736" header="0" footer="0"/>
  <pageSetup scale="90" orientation="landscape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B1:O34"/>
  <sheetViews>
    <sheetView topLeftCell="A28" zoomScaleNormal="100" workbookViewId="0">
      <selection activeCell="F46" sqref="F46"/>
    </sheetView>
  </sheetViews>
  <sheetFormatPr defaultColWidth="9.109375" defaultRowHeight="13.8" x14ac:dyDescent="0.3"/>
  <cols>
    <col min="1" max="1" width="4.44140625" style="11" customWidth="1"/>
    <col min="2" max="2" width="6.5546875" style="11" customWidth="1"/>
    <col min="3" max="3" width="10.6640625" style="11" customWidth="1"/>
    <col min="4" max="4" width="6.88671875" style="11" customWidth="1"/>
    <col min="5" max="5" width="9.44140625" style="11" customWidth="1"/>
    <col min="6" max="6" width="25" style="11" customWidth="1"/>
    <col min="7" max="7" width="8.88671875" style="11" customWidth="1"/>
    <col min="8" max="8" width="8.33203125" style="11" customWidth="1"/>
    <col min="9" max="9" width="10.88671875" style="11" customWidth="1"/>
    <col min="10" max="16384" width="9.109375" style="11"/>
  </cols>
  <sheetData>
    <row r="1" spans="2:15" x14ac:dyDescent="0.3">
      <c r="B1" s="7"/>
      <c r="C1" s="8"/>
      <c r="D1" s="9"/>
      <c r="E1" s="10"/>
      <c r="F1" s="10"/>
      <c r="G1" s="7"/>
      <c r="H1" s="7"/>
    </row>
    <row r="2" spans="2:15" ht="18" x14ac:dyDescent="0.35">
      <c r="B2" s="12" t="s">
        <v>18</v>
      </c>
      <c r="C2" s="12"/>
      <c r="D2" s="13"/>
      <c r="E2" s="13"/>
      <c r="F2" s="13"/>
      <c r="G2" s="13"/>
      <c r="H2" s="14"/>
      <c r="I2" s="14"/>
    </row>
    <row r="3" spans="2:15" ht="18" x14ac:dyDescent="0.35">
      <c r="B3" s="12" t="s">
        <v>25</v>
      </c>
      <c r="C3" s="12"/>
      <c r="D3" s="13"/>
      <c r="E3" s="13"/>
      <c r="F3" s="13"/>
      <c r="G3" s="13"/>
      <c r="H3" s="14"/>
      <c r="I3" s="14"/>
    </row>
    <row r="4" spans="2:15" ht="18" x14ac:dyDescent="0.35">
      <c r="B4" s="12" t="s">
        <v>93</v>
      </c>
      <c r="C4" s="12"/>
      <c r="D4" s="15"/>
      <c r="E4" s="15"/>
      <c r="F4" s="12"/>
      <c r="G4" s="13"/>
      <c r="H4" s="14"/>
      <c r="I4" s="14"/>
    </row>
    <row r="5" spans="2:15" ht="18" x14ac:dyDescent="0.35">
      <c r="B5" s="12" t="s">
        <v>79</v>
      </c>
      <c r="C5" s="12"/>
      <c r="D5" s="15"/>
      <c r="E5" s="15"/>
      <c r="F5" s="12"/>
      <c r="G5" s="13"/>
      <c r="H5" s="14"/>
      <c r="I5" s="14"/>
    </row>
    <row r="6" spans="2:15" ht="18" x14ac:dyDescent="0.35">
      <c r="B6" s="27" t="s">
        <v>80</v>
      </c>
      <c r="C6" s="27"/>
      <c r="D6" s="28"/>
      <c r="E6" s="28"/>
      <c r="F6" s="27"/>
      <c r="G6" s="29"/>
      <c r="H6" s="29"/>
      <c r="I6" s="29"/>
      <c r="J6" s="30"/>
    </row>
    <row r="7" spans="2:15" x14ac:dyDescent="0.3">
      <c r="B7" s="16"/>
      <c r="C7" s="16"/>
      <c r="D7" s="16"/>
      <c r="E7" s="16"/>
      <c r="F7" s="16"/>
      <c r="G7" s="16"/>
      <c r="H7" s="17" t="s">
        <v>19</v>
      </c>
      <c r="I7" s="18">
        <f ca="1">TODAY()</f>
        <v>45379</v>
      </c>
    </row>
    <row r="8" spans="2:15" ht="12.75" customHeight="1" x14ac:dyDescent="0.3">
      <c r="B8" s="117" t="s">
        <v>20</v>
      </c>
      <c r="C8" s="110" t="s">
        <v>27</v>
      </c>
      <c r="D8" s="115" t="s">
        <v>21</v>
      </c>
      <c r="E8" s="112"/>
      <c r="F8" s="110" t="s">
        <v>22</v>
      </c>
      <c r="G8" s="110" t="s">
        <v>23</v>
      </c>
      <c r="H8" s="110" t="s">
        <v>24</v>
      </c>
      <c r="I8" s="112" t="s">
        <v>26</v>
      </c>
    </row>
    <row r="9" spans="2:15" ht="24" customHeight="1" x14ac:dyDescent="0.3">
      <c r="B9" s="118"/>
      <c r="C9" s="111"/>
      <c r="D9" s="116"/>
      <c r="E9" s="113"/>
      <c r="F9" s="119"/>
      <c r="G9" s="119"/>
      <c r="H9" s="111"/>
      <c r="I9" s="113"/>
    </row>
    <row r="10" spans="2:15" ht="12.75" customHeight="1" x14ac:dyDescent="0.3">
      <c r="B10" s="123" t="s">
        <v>71</v>
      </c>
      <c r="C10" s="124"/>
      <c r="D10" s="124"/>
      <c r="E10" s="124"/>
      <c r="F10" s="124"/>
      <c r="G10" s="124"/>
      <c r="H10" s="124"/>
      <c r="I10" s="125"/>
    </row>
    <row r="11" spans="2:15" ht="26.4" x14ac:dyDescent="0.3">
      <c r="B11" s="19">
        <v>1</v>
      </c>
      <c r="C11" s="20" t="s">
        <v>73</v>
      </c>
      <c r="D11" s="126" t="s">
        <v>30</v>
      </c>
      <c r="E11" s="127"/>
      <c r="F11" s="24" t="s">
        <v>28</v>
      </c>
      <c r="G11" s="25" t="s">
        <v>29</v>
      </c>
      <c r="H11" s="25">
        <v>1504.21</v>
      </c>
      <c r="I11" s="26">
        <f>H11*2.7</f>
        <v>4061.3670000000002</v>
      </c>
      <c r="N11" s="41"/>
    </row>
    <row r="12" spans="2:15" ht="26.4" x14ac:dyDescent="0.3">
      <c r="B12" s="19">
        <v>5</v>
      </c>
      <c r="C12" s="20" t="s">
        <v>73</v>
      </c>
      <c r="D12" s="126" t="s">
        <v>30</v>
      </c>
      <c r="E12" s="127"/>
      <c r="F12" s="24" t="s">
        <v>32</v>
      </c>
      <c r="G12" s="25" t="s">
        <v>31</v>
      </c>
      <c r="H12" s="25">
        <v>1</v>
      </c>
      <c r="I12" s="26">
        <f>(15512.09*1.9%)</f>
        <v>294.72971000000001</v>
      </c>
    </row>
    <row r="13" spans="2:15" ht="52.8" x14ac:dyDescent="0.3">
      <c r="B13" s="19">
        <v>6</v>
      </c>
      <c r="C13" s="20" t="s">
        <v>73</v>
      </c>
      <c r="D13" s="126" t="s">
        <v>30</v>
      </c>
      <c r="E13" s="127"/>
      <c r="F13" s="50" t="s">
        <v>69</v>
      </c>
      <c r="G13" s="25" t="s">
        <v>60</v>
      </c>
      <c r="H13" s="25">
        <v>1</v>
      </c>
      <c r="I13" s="26">
        <f>1504.21*0.05</f>
        <v>75.21050000000001</v>
      </c>
    </row>
    <row r="14" spans="2:15" ht="12.75" customHeight="1" x14ac:dyDescent="0.3">
      <c r="B14" s="128" t="s">
        <v>72</v>
      </c>
      <c r="C14" s="129"/>
      <c r="D14" s="129"/>
      <c r="E14" s="129"/>
      <c r="F14" s="129"/>
      <c r="G14" s="129"/>
      <c r="H14" s="130"/>
      <c r="I14" s="40">
        <f>SUM(I11:I13)</f>
        <v>4431.3072099999999</v>
      </c>
    </row>
    <row r="15" spans="2:15" x14ac:dyDescent="0.3">
      <c r="B15" s="123" t="s">
        <v>74</v>
      </c>
      <c r="C15" s="124"/>
      <c r="D15" s="124"/>
      <c r="E15" s="124"/>
      <c r="F15" s="124"/>
      <c r="G15" s="124"/>
      <c r="H15" s="124"/>
      <c r="I15" s="125"/>
    </row>
    <row r="16" spans="2:15" ht="26.4" x14ac:dyDescent="0.3">
      <c r="B16" s="19">
        <v>1</v>
      </c>
      <c r="C16" s="20" t="s">
        <v>68</v>
      </c>
      <c r="D16" s="126" t="s">
        <v>30</v>
      </c>
      <c r="E16" s="127"/>
      <c r="F16" s="24" t="s">
        <v>28</v>
      </c>
      <c r="G16" s="25" t="s">
        <v>29</v>
      </c>
      <c r="H16" s="25">
        <v>1504.21</v>
      </c>
      <c r="I16" s="26">
        <f>H16*2.7</f>
        <v>4061.3670000000002</v>
      </c>
      <c r="O16" s="41"/>
    </row>
    <row r="17" spans="2:15" ht="26.4" x14ac:dyDescent="0.3">
      <c r="B17" s="19">
        <v>2</v>
      </c>
      <c r="C17" s="20" t="s">
        <v>68</v>
      </c>
      <c r="D17" s="126" t="s">
        <v>30</v>
      </c>
      <c r="E17" s="127"/>
      <c r="F17" s="24" t="s">
        <v>94</v>
      </c>
      <c r="G17" s="25" t="s">
        <v>60</v>
      </c>
      <c r="H17" s="25">
        <v>1</v>
      </c>
      <c r="I17" s="26">
        <v>2000</v>
      </c>
      <c r="O17" s="41"/>
    </row>
    <row r="18" spans="2:15" ht="39.6" x14ac:dyDescent="0.3">
      <c r="B18" s="19">
        <v>3</v>
      </c>
      <c r="C18" s="20" t="s">
        <v>68</v>
      </c>
      <c r="D18" s="126" t="s">
        <v>30</v>
      </c>
      <c r="E18" s="127"/>
      <c r="F18" s="24" t="s">
        <v>81</v>
      </c>
      <c r="G18" s="25" t="s">
        <v>60</v>
      </c>
      <c r="H18" s="25">
        <v>1</v>
      </c>
      <c r="I18" s="26">
        <v>600</v>
      </c>
      <c r="O18" s="41"/>
    </row>
    <row r="19" spans="2:15" ht="26.4" x14ac:dyDescent="0.3">
      <c r="B19" s="19">
        <v>4</v>
      </c>
      <c r="C19" s="20" t="s">
        <v>68</v>
      </c>
      <c r="D19" s="126" t="s">
        <v>30</v>
      </c>
      <c r="E19" s="127"/>
      <c r="F19" s="24" t="s">
        <v>32</v>
      </c>
      <c r="G19" s="25" t="s">
        <v>31</v>
      </c>
      <c r="H19" s="25">
        <v>1</v>
      </c>
      <c r="I19" s="26">
        <f>(15581.4*1.9%)+(11139.22*1.6%)</f>
        <v>474.27412000000004</v>
      </c>
    </row>
    <row r="20" spans="2:15" ht="52.8" x14ac:dyDescent="0.3">
      <c r="B20" s="19">
        <v>5</v>
      </c>
      <c r="C20" s="20" t="s">
        <v>68</v>
      </c>
      <c r="D20" s="126" t="s">
        <v>30</v>
      </c>
      <c r="E20" s="127"/>
      <c r="F20" s="50" t="s">
        <v>69</v>
      </c>
      <c r="G20" s="25" t="s">
        <v>60</v>
      </c>
      <c r="H20" s="25">
        <v>1</v>
      </c>
      <c r="I20" s="26">
        <f>I13</f>
        <v>75.21050000000001</v>
      </c>
    </row>
    <row r="21" spans="2:15" x14ac:dyDescent="0.3">
      <c r="B21" s="128" t="s">
        <v>75</v>
      </c>
      <c r="C21" s="129"/>
      <c r="D21" s="129"/>
      <c r="E21" s="129"/>
      <c r="F21" s="129"/>
      <c r="G21" s="129"/>
      <c r="H21" s="130"/>
      <c r="I21" s="40">
        <f>SUM(I16:I20)</f>
        <v>7210.8516200000004</v>
      </c>
    </row>
    <row r="22" spans="2:15" x14ac:dyDescent="0.3">
      <c r="B22" s="123" t="s">
        <v>76</v>
      </c>
      <c r="C22" s="124"/>
      <c r="D22" s="124"/>
      <c r="E22" s="124"/>
      <c r="F22" s="124"/>
      <c r="G22" s="124"/>
      <c r="H22" s="124"/>
      <c r="I22" s="125"/>
    </row>
    <row r="23" spans="2:15" ht="26.4" x14ac:dyDescent="0.3">
      <c r="B23" s="19">
        <v>1</v>
      </c>
      <c r="C23" s="20" t="s">
        <v>78</v>
      </c>
      <c r="D23" s="126" t="s">
        <v>30</v>
      </c>
      <c r="E23" s="127"/>
      <c r="F23" s="24" t="s">
        <v>28</v>
      </c>
      <c r="G23" s="25" t="s">
        <v>29</v>
      </c>
      <c r="H23" s="25">
        <v>1504.21</v>
      </c>
      <c r="I23" s="26">
        <f>H23*2.7</f>
        <v>4061.3670000000002</v>
      </c>
      <c r="O23" s="41"/>
    </row>
    <row r="24" spans="2:15" ht="26.4" x14ac:dyDescent="0.3">
      <c r="B24" s="19">
        <v>2</v>
      </c>
      <c r="C24" s="20" t="s">
        <v>78</v>
      </c>
      <c r="D24" s="126" t="s">
        <v>30</v>
      </c>
      <c r="E24" s="127"/>
      <c r="F24" s="24" t="s">
        <v>95</v>
      </c>
      <c r="G24" s="25" t="s">
        <v>60</v>
      </c>
      <c r="H24" s="25">
        <v>1</v>
      </c>
      <c r="I24" s="26">
        <v>2000</v>
      </c>
      <c r="O24" s="41"/>
    </row>
    <row r="25" spans="2:15" x14ac:dyDescent="0.3">
      <c r="B25" s="19">
        <v>3</v>
      </c>
      <c r="C25" s="20" t="s">
        <v>78</v>
      </c>
      <c r="D25" s="126" t="s">
        <v>30</v>
      </c>
      <c r="E25" s="127"/>
      <c r="F25" s="24" t="s">
        <v>98</v>
      </c>
      <c r="G25" s="25" t="s">
        <v>60</v>
      </c>
      <c r="H25" s="25">
        <v>1</v>
      </c>
      <c r="I25" s="26">
        <v>9000</v>
      </c>
      <c r="O25" s="41"/>
    </row>
    <row r="26" spans="2:15" ht="26.4" x14ac:dyDescent="0.3">
      <c r="B26" s="19">
        <v>4</v>
      </c>
      <c r="C26" s="20" t="s">
        <v>78</v>
      </c>
      <c r="D26" s="126" t="s">
        <v>30</v>
      </c>
      <c r="E26" s="127"/>
      <c r="F26" s="24" t="s">
        <v>32</v>
      </c>
      <c r="G26" s="25" t="s">
        <v>31</v>
      </c>
      <c r="H26" s="25">
        <v>1</v>
      </c>
      <c r="I26" s="26">
        <f>(15581.4*1.9%)+(12591.53*1.6%)</f>
        <v>497.51107999999999</v>
      </c>
    </row>
    <row r="27" spans="2:15" ht="52.8" x14ac:dyDescent="0.3">
      <c r="B27" s="19">
        <v>5</v>
      </c>
      <c r="C27" s="20" t="s">
        <v>78</v>
      </c>
      <c r="D27" s="126" t="s">
        <v>30</v>
      </c>
      <c r="E27" s="127"/>
      <c r="F27" s="50" t="s">
        <v>69</v>
      </c>
      <c r="G27" s="25" t="s">
        <v>60</v>
      </c>
      <c r="H27" s="25">
        <v>1</v>
      </c>
      <c r="I27" s="26">
        <f>I20</f>
        <v>75.21050000000001</v>
      </c>
    </row>
    <row r="28" spans="2:15" x14ac:dyDescent="0.3">
      <c r="B28" s="128" t="s">
        <v>77</v>
      </c>
      <c r="C28" s="129"/>
      <c r="D28" s="129"/>
      <c r="E28" s="129"/>
      <c r="F28" s="129"/>
      <c r="G28" s="129"/>
      <c r="H28" s="130"/>
      <c r="I28" s="40">
        <f>SUM(I23:I27)</f>
        <v>15634.08858</v>
      </c>
    </row>
    <row r="29" spans="2:15" ht="15.75" customHeight="1" x14ac:dyDescent="0.3">
      <c r="B29" s="120" t="s">
        <v>70</v>
      </c>
      <c r="C29" s="121"/>
      <c r="D29" s="121"/>
      <c r="E29" s="121"/>
      <c r="F29" s="121"/>
      <c r="G29" s="121"/>
      <c r="H29" s="122"/>
      <c r="I29" s="31">
        <f>I14+I21+I28</f>
        <v>27276.24741</v>
      </c>
    </row>
    <row r="30" spans="2:15" x14ac:dyDescent="0.3">
      <c r="B30" s="21"/>
      <c r="C30" s="21"/>
      <c r="D30" s="22"/>
      <c r="E30" s="22"/>
      <c r="F30" s="22"/>
      <c r="G30" s="22"/>
      <c r="H30" s="22"/>
      <c r="I30" s="23"/>
    </row>
    <row r="31" spans="2:15" x14ac:dyDescent="0.3">
      <c r="B31" s="14"/>
      <c r="C31" s="14"/>
      <c r="D31" s="14"/>
      <c r="E31" s="14"/>
      <c r="F31" s="14"/>
      <c r="G31" s="14"/>
      <c r="H31" s="14"/>
      <c r="I31" s="14"/>
    </row>
    <row r="32" spans="2:15" ht="29.25" customHeight="1" x14ac:dyDescent="0.3">
      <c r="B32" s="114"/>
      <c r="C32" s="114"/>
      <c r="D32" s="114"/>
      <c r="E32" s="114"/>
      <c r="F32" s="114"/>
      <c r="G32" s="114"/>
      <c r="H32" s="114"/>
      <c r="I32" s="114"/>
    </row>
    <row r="33" spans="2:9" ht="14.4" x14ac:dyDescent="0.3">
      <c r="B33" s="78"/>
      <c r="C33" s="78"/>
      <c r="D33" s="78"/>
      <c r="E33" s="78"/>
    </row>
    <row r="34" spans="2:9" ht="14.4" x14ac:dyDescent="0.3">
      <c r="B34" s="79"/>
      <c r="C34" s="79"/>
      <c r="D34" s="79"/>
      <c r="E34" s="79"/>
      <c r="G34" s="79"/>
      <c r="H34" s="79"/>
      <c r="I34" s="79"/>
    </row>
  </sheetData>
  <mergeCells count="31">
    <mergeCell ref="B21:H21"/>
    <mergeCell ref="D17:E17"/>
    <mergeCell ref="D18:E18"/>
    <mergeCell ref="B28:H28"/>
    <mergeCell ref="D24:E24"/>
    <mergeCell ref="D25:E25"/>
    <mergeCell ref="B22:I22"/>
    <mergeCell ref="D23:E23"/>
    <mergeCell ref="D26:E26"/>
    <mergeCell ref="D27:E27"/>
    <mergeCell ref="D11:E11"/>
    <mergeCell ref="B15:I15"/>
    <mergeCell ref="D16:E16"/>
    <mergeCell ref="D19:E19"/>
    <mergeCell ref="D20:E20"/>
    <mergeCell ref="B34:E34"/>
    <mergeCell ref="G34:I34"/>
    <mergeCell ref="H8:H9"/>
    <mergeCell ref="I8:I9"/>
    <mergeCell ref="B32:I32"/>
    <mergeCell ref="D8:E9"/>
    <mergeCell ref="B8:B9"/>
    <mergeCell ref="C8:C9"/>
    <mergeCell ref="F8:F9"/>
    <mergeCell ref="G8:G9"/>
    <mergeCell ref="B29:H29"/>
    <mergeCell ref="B10:I10"/>
    <mergeCell ref="B33:E33"/>
    <mergeCell ref="D12:E12"/>
    <mergeCell ref="D13:E13"/>
    <mergeCell ref="B14:H14"/>
  </mergeCells>
  <pageMargins left="0.31496062992125984" right="0.31496062992125984" top="0.35433070866141736" bottom="0.35433070866141736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2060"/>
  </sheetPr>
  <dimension ref="B1:J18"/>
  <sheetViews>
    <sheetView zoomScaleNormal="100" workbookViewId="0">
      <selection activeCell="A17" sqref="A17:I19"/>
    </sheetView>
  </sheetViews>
  <sheetFormatPr defaultColWidth="9.109375" defaultRowHeight="13.8" x14ac:dyDescent="0.3"/>
  <cols>
    <col min="1" max="1" width="4.44140625" style="11" customWidth="1"/>
    <col min="2" max="2" width="6.5546875" style="11" customWidth="1"/>
    <col min="3" max="3" width="10.6640625" style="11" customWidth="1"/>
    <col min="4" max="4" width="6.88671875" style="11" customWidth="1"/>
    <col min="5" max="5" width="9.44140625" style="11" customWidth="1"/>
    <col min="6" max="6" width="25" style="11" customWidth="1"/>
    <col min="7" max="7" width="8.88671875" style="11" customWidth="1"/>
    <col min="8" max="8" width="8.33203125" style="11" customWidth="1"/>
    <col min="9" max="9" width="10.88671875" style="11" customWidth="1"/>
    <col min="10" max="16384" width="9.109375" style="11"/>
  </cols>
  <sheetData>
    <row r="1" spans="2:10" x14ac:dyDescent="0.3">
      <c r="B1" s="7"/>
      <c r="C1" s="8"/>
      <c r="D1" s="9"/>
      <c r="E1" s="10"/>
      <c r="F1" s="10"/>
      <c r="G1" s="7"/>
      <c r="H1" s="7"/>
    </row>
    <row r="2" spans="2:10" ht="18" x14ac:dyDescent="0.35">
      <c r="B2" s="12" t="s">
        <v>18</v>
      </c>
      <c r="C2" s="12"/>
      <c r="D2" s="13"/>
      <c r="E2" s="13"/>
      <c r="F2" s="13"/>
      <c r="G2" s="13"/>
      <c r="H2" s="14"/>
      <c r="I2" s="14"/>
    </row>
    <row r="3" spans="2:10" ht="18" x14ac:dyDescent="0.35">
      <c r="B3" s="12" t="s">
        <v>33</v>
      </c>
      <c r="C3" s="12"/>
      <c r="D3" s="13"/>
      <c r="E3" s="13"/>
      <c r="F3" s="13"/>
      <c r="G3" s="13"/>
      <c r="H3" s="14"/>
      <c r="I3" s="14"/>
    </row>
    <row r="4" spans="2:10" ht="18" x14ac:dyDescent="0.35">
      <c r="B4" s="12" t="s">
        <v>97</v>
      </c>
      <c r="C4" s="12"/>
      <c r="D4" s="15"/>
      <c r="E4" s="15"/>
      <c r="F4" s="12"/>
      <c r="G4" s="13"/>
      <c r="H4" s="14"/>
      <c r="I4" s="14"/>
    </row>
    <row r="5" spans="2:10" ht="18" x14ac:dyDescent="0.35">
      <c r="B5" s="12" t="s">
        <v>79</v>
      </c>
      <c r="C5" s="12"/>
      <c r="D5" s="15"/>
      <c r="E5" s="15"/>
      <c r="F5" s="12"/>
      <c r="G5" s="13"/>
      <c r="H5" s="14"/>
      <c r="I5" s="14"/>
    </row>
    <row r="6" spans="2:10" ht="18" x14ac:dyDescent="0.35">
      <c r="B6" s="27" t="s">
        <v>80</v>
      </c>
      <c r="C6" s="27"/>
      <c r="D6" s="28"/>
      <c r="E6" s="28"/>
      <c r="F6" s="27"/>
      <c r="G6" s="29"/>
      <c r="H6" s="29"/>
      <c r="I6" s="29"/>
      <c r="J6" s="30"/>
    </row>
    <row r="7" spans="2:10" x14ac:dyDescent="0.3">
      <c r="B7" s="16"/>
      <c r="C7" s="16"/>
      <c r="D7" s="16"/>
      <c r="E7" s="16"/>
      <c r="F7" s="16"/>
      <c r="G7" s="16"/>
      <c r="H7" s="17" t="s">
        <v>19</v>
      </c>
      <c r="I7" s="18">
        <f ca="1">TODAY()</f>
        <v>45379</v>
      </c>
    </row>
    <row r="8" spans="2:10" ht="12.75" customHeight="1" x14ac:dyDescent="0.3">
      <c r="B8" s="117" t="s">
        <v>20</v>
      </c>
      <c r="C8" s="110" t="s">
        <v>27</v>
      </c>
      <c r="D8" s="115" t="s">
        <v>21</v>
      </c>
      <c r="E8" s="112"/>
      <c r="F8" s="110" t="s">
        <v>22</v>
      </c>
      <c r="G8" s="110" t="s">
        <v>23</v>
      </c>
      <c r="H8" s="110" t="s">
        <v>24</v>
      </c>
      <c r="I8" s="112" t="s">
        <v>26</v>
      </c>
    </row>
    <row r="9" spans="2:10" ht="24" customHeight="1" x14ac:dyDescent="0.3">
      <c r="B9" s="118"/>
      <c r="C9" s="111"/>
      <c r="D9" s="116"/>
      <c r="E9" s="113"/>
      <c r="F9" s="119"/>
      <c r="G9" s="119"/>
      <c r="H9" s="111"/>
      <c r="I9" s="113"/>
    </row>
    <row r="10" spans="2:10" x14ac:dyDescent="0.3">
      <c r="B10" s="123" t="s">
        <v>76</v>
      </c>
      <c r="C10" s="124"/>
      <c r="D10" s="124"/>
      <c r="E10" s="124"/>
      <c r="F10" s="124"/>
      <c r="G10" s="124"/>
      <c r="H10" s="124"/>
      <c r="I10" s="125"/>
    </row>
    <row r="11" spans="2:10" ht="26.4" x14ac:dyDescent="0.3">
      <c r="B11" s="19">
        <v>1</v>
      </c>
      <c r="C11" s="52">
        <v>45291</v>
      </c>
      <c r="D11" s="126" t="s">
        <v>30</v>
      </c>
      <c r="E11" s="127"/>
      <c r="F11" s="24" t="s">
        <v>96</v>
      </c>
      <c r="G11" s="25" t="s">
        <v>60</v>
      </c>
      <c r="H11" s="25">
        <v>1</v>
      </c>
      <c r="I11" s="26">
        <v>1625</v>
      </c>
    </row>
    <row r="12" spans="2:10" x14ac:dyDescent="0.3">
      <c r="B12" s="128" t="s">
        <v>77</v>
      </c>
      <c r="C12" s="129"/>
      <c r="D12" s="129"/>
      <c r="E12" s="129"/>
      <c r="F12" s="129"/>
      <c r="G12" s="129"/>
      <c r="H12" s="130"/>
      <c r="I12" s="40">
        <v>1625</v>
      </c>
    </row>
    <row r="13" spans="2:10" ht="15.75" customHeight="1" x14ac:dyDescent="0.3">
      <c r="B13" s="120" t="s">
        <v>70</v>
      </c>
      <c r="C13" s="121"/>
      <c r="D13" s="121"/>
      <c r="E13" s="121"/>
      <c r="F13" s="121"/>
      <c r="G13" s="121"/>
      <c r="H13" s="122"/>
      <c r="I13" s="31">
        <f>I12</f>
        <v>1625</v>
      </c>
    </row>
    <row r="14" spans="2:10" x14ac:dyDescent="0.3">
      <c r="B14" s="21"/>
      <c r="C14" s="21"/>
      <c r="D14" s="22"/>
      <c r="E14" s="22"/>
      <c r="F14" s="22"/>
      <c r="G14" s="22"/>
      <c r="H14" s="22"/>
      <c r="I14" s="23"/>
    </row>
    <row r="15" spans="2:10" x14ac:dyDescent="0.3">
      <c r="B15" s="14"/>
      <c r="C15" s="14"/>
      <c r="D15" s="14"/>
      <c r="E15" s="14"/>
      <c r="F15" s="14"/>
      <c r="G15" s="14"/>
      <c r="H15" s="14"/>
      <c r="I15" s="14"/>
    </row>
    <row r="16" spans="2:10" ht="29.25" customHeight="1" x14ac:dyDescent="0.3">
      <c r="B16" s="114"/>
      <c r="C16" s="114"/>
      <c r="D16" s="114"/>
      <c r="E16" s="114"/>
      <c r="F16" s="114"/>
      <c r="G16" s="114"/>
      <c r="H16" s="114"/>
      <c r="I16" s="114"/>
    </row>
    <row r="17" spans="2:9" ht="14.4" x14ac:dyDescent="0.3">
      <c r="B17" s="78"/>
      <c r="C17" s="78"/>
      <c r="D17" s="78"/>
      <c r="E17" s="78"/>
    </row>
    <row r="18" spans="2:9" ht="14.4" x14ac:dyDescent="0.3">
      <c r="B18" s="79"/>
      <c r="C18" s="79"/>
      <c r="D18" s="79"/>
      <c r="E18" s="79"/>
      <c r="G18" s="79"/>
      <c r="H18" s="79"/>
      <c r="I18" s="79"/>
    </row>
  </sheetData>
  <mergeCells count="15">
    <mergeCell ref="B12:H12"/>
    <mergeCell ref="B17:E17"/>
    <mergeCell ref="B18:E18"/>
    <mergeCell ref="G18:I18"/>
    <mergeCell ref="H8:H9"/>
    <mergeCell ref="I8:I9"/>
    <mergeCell ref="B16:I16"/>
    <mergeCell ref="B13:H13"/>
    <mergeCell ref="B8:B9"/>
    <mergeCell ref="C8:C9"/>
    <mergeCell ref="D8:E9"/>
    <mergeCell ref="F8:F9"/>
    <mergeCell ref="G8:G9"/>
    <mergeCell ref="B10:I10"/>
    <mergeCell ref="D11:E11"/>
  </mergeCells>
  <pageMargins left="0.31496062992125984" right="0.31496062992125984" top="0.35433070866141736" bottom="0.35433070866141736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  <pageSetUpPr fitToPage="1"/>
  </sheetPr>
  <dimension ref="A1:R52"/>
  <sheetViews>
    <sheetView showRuler="0" topLeftCell="A10" zoomScaleNormal="100" workbookViewId="0">
      <selection activeCell="K44" sqref="K44"/>
    </sheetView>
  </sheetViews>
  <sheetFormatPr defaultRowHeight="14.4" x14ac:dyDescent="0.3"/>
  <cols>
    <col min="2" max="2" width="9.109375" customWidth="1"/>
    <col min="4" max="4" width="7.44140625" customWidth="1"/>
    <col min="6" max="6" width="9.109375" customWidth="1"/>
    <col min="8" max="8" width="8.33203125" customWidth="1"/>
    <col min="9" max="9" width="4.88671875" customWidth="1"/>
    <col min="10" max="10" width="7.6640625" customWidth="1"/>
    <col min="11" max="11" width="5.33203125" customWidth="1"/>
    <col min="12" max="12" width="1.6640625" customWidth="1"/>
    <col min="13" max="13" width="23.33203125" customWidth="1"/>
    <col min="18" max="18" width="22.44140625" customWidth="1"/>
  </cols>
  <sheetData>
    <row r="1" spans="1:13" x14ac:dyDescent="0.3">
      <c r="A1" s="166" t="s">
        <v>67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</row>
    <row r="2" spans="1:13" x14ac:dyDescent="0.3">
      <c r="A2" s="166" t="s">
        <v>82</v>
      </c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</row>
    <row r="3" spans="1:13" x14ac:dyDescent="0.3">
      <c r="A3" s="167" t="s">
        <v>83</v>
      </c>
      <c r="B3" s="167"/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67"/>
    </row>
    <row r="4" spans="1:13" x14ac:dyDescent="0.3">
      <c r="A4" s="59" t="s">
        <v>85</v>
      </c>
      <c r="B4" s="60"/>
      <c r="C4" s="60"/>
      <c r="D4" s="57"/>
      <c r="E4" s="59" t="s">
        <v>86</v>
      </c>
      <c r="F4" s="60"/>
      <c r="G4" s="60"/>
      <c r="H4" s="60"/>
      <c r="I4" s="57"/>
      <c r="J4" s="59" t="s">
        <v>87</v>
      </c>
      <c r="K4" s="60"/>
      <c r="L4" s="60"/>
      <c r="M4" s="57"/>
    </row>
    <row r="5" spans="1:13" x14ac:dyDescent="0.3">
      <c r="A5" s="59" t="s">
        <v>92</v>
      </c>
      <c r="B5" s="57"/>
      <c r="C5" s="59" t="s">
        <v>88</v>
      </c>
      <c r="D5" s="60"/>
      <c r="E5" s="60"/>
      <c r="F5" s="60"/>
      <c r="G5" s="60"/>
      <c r="H5" s="57"/>
      <c r="I5" s="59" t="s">
        <v>89</v>
      </c>
      <c r="J5" s="60"/>
      <c r="K5" s="60"/>
      <c r="L5" s="60"/>
      <c r="M5" s="57"/>
    </row>
    <row r="6" spans="1:13" x14ac:dyDescent="0.3">
      <c r="A6" s="59" t="s">
        <v>90</v>
      </c>
      <c r="B6" s="60"/>
      <c r="C6" s="60"/>
      <c r="D6" s="60"/>
      <c r="E6" s="60"/>
      <c r="F6" s="60"/>
      <c r="G6" s="57"/>
      <c r="H6" s="59" t="s">
        <v>91</v>
      </c>
      <c r="I6" s="60"/>
      <c r="J6" s="60"/>
      <c r="K6" s="60"/>
      <c r="L6" s="60"/>
      <c r="M6" s="57"/>
    </row>
    <row r="7" spans="1:13" x14ac:dyDescent="0.3">
      <c r="A7" s="59"/>
      <c r="B7" s="60"/>
      <c r="C7" s="60"/>
      <c r="D7" s="60"/>
      <c r="E7" s="60"/>
      <c r="F7" s="60"/>
      <c r="G7" s="60"/>
      <c r="H7" s="55"/>
      <c r="I7" s="55"/>
      <c r="J7" s="55"/>
      <c r="K7" s="55"/>
      <c r="L7" s="55"/>
      <c r="M7" s="55"/>
    </row>
    <row r="8" spans="1:13" x14ac:dyDescent="0.3">
      <c r="A8" s="95"/>
      <c r="B8" s="95"/>
      <c r="C8" s="95"/>
      <c r="D8" s="95"/>
      <c r="E8" s="95"/>
      <c r="F8" s="95"/>
      <c r="G8" s="95"/>
      <c r="H8" s="95"/>
      <c r="I8" s="95"/>
      <c r="J8" s="95"/>
      <c r="K8" s="95"/>
      <c r="L8" s="95"/>
      <c r="M8" s="95"/>
    </row>
    <row r="9" spans="1:13" ht="38.25" customHeight="1" x14ac:dyDescent="0.3">
      <c r="A9" s="165" t="s">
        <v>34</v>
      </c>
      <c r="B9" s="165"/>
      <c r="C9" s="165"/>
      <c r="D9" s="165"/>
      <c r="E9" s="171" t="s">
        <v>35</v>
      </c>
      <c r="F9" s="171"/>
      <c r="G9" s="168" t="s">
        <v>36</v>
      </c>
      <c r="H9" s="169"/>
      <c r="I9" s="170"/>
      <c r="J9" s="168" t="s">
        <v>37</v>
      </c>
      <c r="K9" s="169"/>
      <c r="L9" s="170"/>
      <c r="M9" s="34" t="s">
        <v>38</v>
      </c>
    </row>
    <row r="10" spans="1:13" x14ac:dyDescent="0.3">
      <c r="A10" s="180" t="s">
        <v>39</v>
      </c>
      <c r="B10" s="181"/>
      <c r="C10" s="181"/>
      <c r="D10" s="181"/>
      <c r="E10" s="181"/>
      <c r="F10" s="181"/>
      <c r="G10" s="181"/>
      <c r="H10" s="181"/>
      <c r="I10" s="181"/>
      <c r="J10" s="181"/>
      <c r="K10" s="181"/>
      <c r="L10" s="181"/>
      <c r="M10" s="182"/>
    </row>
    <row r="11" spans="1:13" x14ac:dyDescent="0.3">
      <c r="A11" s="183" t="s">
        <v>40</v>
      </c>
      <c r="B11" s="184"/>
      <c r="C11" s="184"/>
      <c r="D11" s="185"/>
      <c r="E11" s="143">
        <v>0</v>
      </c>
      <c r="F11" s="95"/>
      <c r="G11" s="172">
        <v>16831.349999999999</v>
      </c>
      <c r="H11" s="174"/>
      <c r="I11" s="173"/>
      <c r="J11" s="172">
        <v>8580.85</v>
      </c>
      <c r="K11" s="174"/>
      <c r="L11" s="173"/>
      <c r="M11" s="38">
        <v>8253.09</v>
      </c>
    </row>
    <row r="12" spans="1:13" ht="14.25" customHeight="1" x14ac:dyDescent="0.3">
      <c r="A12" s="136" t="s">
        <v>41</v>
      </c>
      <c r="B12" s="137"/>
      <c r="C12" s="137"/>
      <c r="D12" s="138"/>
      <c r="E12" s="143">
        <v>0</v>
      </c>
      <c r="F12" s="143"/>
      <c r="G12" s="143">
        <v>14367.3</v>
      </c>
      <c r="H12" s="143"/>
      <c r="I12" s="143"/>
      <c r="J12" s="143">
        <v>7323.9</v>
      </c>
      <c r="K12" s="143"/>
      <c r="L12" s="143"/>
      <c r="M12" s="38">
        <v>7045.6</v>
      </c>
    </row>
    <row r="13" spans="1:13" ht="21" customHeight="1" x14ac:dyDescent="0.3">
      <c r="A13" s="84" t="s">
        <v>42</v>
      </c>
      <c r="B13" s="85"/>
      <c r="C13" s="85"/>
      <c r="D13" s="86"/>
      <c r="E13" s="133"/>
      <c r="F13" s="135"/>
      <c r="G13" s="133">
        <f>SUM(G11:G12)</f>
        <v>31198.649999999998</v>
      </c>
      <c r="H13" s="134"/>
      <c r="I13" s="135"/>
      <c r="J13" s="133">
        <f>SUM(J11:J12)</f>
        <v>15904.75</v>
      </c>
      <c r="K13" s="85"/>
      <c r="L13" s="86"/>
      <c r="M13" s="37">
        <f>SUM(M11:M12)</f>
        <v>15298.69</v>
      </c>
    </row>
    <row r="14" spans="1:13" x14ac:dyDescent="0.3">
      <c r="A14" s="95" t="s">
        <v>16</v>
      </c>
      <c r="B14" s="95"/>
      <c r="C14" s="95"/>
      <c r="D14" s="95"/>
      <c r="E14" s="95"/>
      <c r="F14" s="95"/>
      <c r="G14" s="95"/>
      <c r="H14" s="95"/>
      <c r="I14" s="95"/>
      <c r="J14" s="95"/>
      <c r="K14" s="95"/>
      <c r="L14" s="95"/>
      <c r="M14" s="48">
        <v>3093.83</v>
      </c>
    </row>
    <row r="15" spans="1:13" x14ac:dyDescent="0.3">
      <c r="A15" s="84" t="s">
        <v>56</v>
      </c>
      <c r="B15" s="85"/>
      <c r="C15" s="85"/>
      <c r="D15" s="85"/>
      <c r="E15" s="85"/>
      <c r="F15" s="85"/>
      <c r="G15" s="85"/>
      <c r="H15" s="85"/>
      <c r="I15" s="85"/>
      <c r="J15" s="85"/>
      <c r="K15" s="85"/>
      <c r="L15" s="86"/>
      <c r="M15" s="37">
        <v>2901.83</v>
      </c>
    </row>
    <row r="16" spans="1:13" x14ac:dyDescent="0.3">
      <c r="A16" s="180" t="s">
        <v>43</v>
      </c>
      <c r="B16" s="181"/>
      <c r="C16" s="181"/>
      <c r="D16" s="181"/>
      <c r="E16" s="181"/>
      <c r="F16" s="181"/>
      <c r="G16" s="181"/>
      <c r="H16" s="181"/>
      <c r="I16" s="181"/>
      <c r="J16" s="181"/>
      <c r="K16" s="181"/>
      <c r="L16" s="181"/>
      <c r="M16" s="182"/>
    </row>
    <row r="17" spans="1:18" x14ac:dyDescent="0.3">
      <c r="A17" s="177" t="s">
        <v>13</v>
      </c>
      <c r="B17" s="178"/>
      <c r="C17" s="178"/>
      <c r="D17" s="179"/>
      <c r="E17" s="172">
        <v>0</v>
      </c>
      <c r="F17" s="173"/>
      <c r="G17" s="172">
        <v>813.59</v>
      </c>
      <c r="H17" s="174"/>
      <c r="I17" s="173"/>
      <c r="J17" s="172">
        <v>385.27</v>
      </c>
      <c r="K17" s="175"/>
      <c r="L17" s="176"/>
      <c r="M17" s="38">
        <v>428.41</v>
      </c>
    </row>
    <row r="18" spans="1:18" ht="14.25" customHeight="1" x14ac:dyDescent="0.3">
      <c r="A18" s="84" t="s">
        <v>14</v>
      </c>
      <c r="B18" s="85"/>
      <c r="C18" s="85"/>
      <c r="D18" s="86"/>
      <c r="E18" s="143">
        <v>0</v>
      </c>
      <c r="F18" s="143"/>
      <c r="G18" s="133">
        <v>300.36</v>
      </c>
      <c r="H18" s="134"/>
      <c r="I18" s="135"/>
      <c r="J18" s="133">
        <v>147.1</v>
      </c>
      <c r="K18" s="134"/>
      <c r="L18" s="135"/>
      <c r="M18" s="38">
        <v>153.30000000000001</v>
      </c>
    </row>
    <row r="19" spans="1:18" x14ac:dyDescent="0.3">
      <c r="A19" s="84" t="s">
        <v>15</v>
      </c>
      <c r="B19" s="85"/>
      <c r="C19" s="85"/>
      <c r="D19" s="86"/>
      <c r="E19" s="143">
        <v>0</v>
      </c>
      <c r="F19" s="143"/>
      <c r="G19" s="84">
        <v>2106.4499999999998</v>
      </c>
      <c r="H19" s="85"/>
      <c r="I19" s="86"/>
      <c r="J19" s="133">
        <v>1031.67</v>
      </c>
      <c r="K19" s="85"/>
      <c r="L19" s="86"/>
      <c r="M19" s="38">
        <v>1075.05</v>
      </c>
    </row>
    <row r="20" spans="1:18" ht="27.75" customHeight="1" x14ac:dyDescent="0.3">
      <c r="A20" s="136" t="s">
        <v>44</v>
      </c>
      <c r="B20" s="137"/>
      <c r="C20" s="137"/>
      <c r="D20" s="138"/>
      <c r="E20" s="143"/>
      <c r="F20" s="143"/>
      <c r="G20" s="133">
        <f>SUM(G17:G19)</f>
        <v>3220.3999999999996</v>
      </c>
      <c r="H20" s="134"/>
      <c r="I20" s="135"/>
      <c r="J20" s="84">
        <f>SUM(J17:J19)</f>
        <v>1564.04</v>
      </c>
      <c r="K20" s="85"/>
      <c r="L20" s="86"/>
      <c r="M20" s="36">
        <f>SUM(M17:M19)</f>
        <v>1656.76</v>
      </c>
    </row>
    <row r="21" spans="1:18" ht="18.75" customHeight="1" x14ac:dyDescent="0.3">
      <c r="A21" s="136" t="s">
        <v>9</v>
      </c>
      <c r="B21" s="137"/>
      <c r="C21" s="137"/>
      <c r="D21" s="137"/>
      <c r="E21" s="143"/>
      <c r="F21" s="143"/>
      <c r="G21" s="133"/>
      <c r="H21" s="134"/>
      <c r="I21" s="135"/>
      <c r="J21" s="84"/>
      <c r="K21" s="85"/>
      <c r="L21" s="86"/>
      <c r="M21" s="36">
        <f>M13+M14+M15+M20</f>
        <v>22951.109999999997</v>
      </c>
    </row>
    <row r="22" spans="1:18" ht="17.25" customHeight="1" x14ac:dyDescent="0.3">
      <c r="A22" s="162" t="s">
        <v>45</v>
      </c>
      <c r="B22" s="163"/>
      <c r="C22" s="163"/>
      <c r="D22" s="163"/>
      <c r="E22" s="163"/>
      <c r="F22" s="163"/>
      <c r="G22" s="163"/>
      <c r="H22" s="163"/>
      <c r="I22" s="163"/>
      <c r="J22" s="163"/>
      <c r="K22" s="163"/>
      <c r="L22" s="163"/>
      <c r="M22" s="164"/>
    </row>
    <row r="23" spans="1:18" x14ac:dyDescent="0.3">
      <c r="A23" s="5" t="s">
        <v>20</v>
      </c>
      <c r="B23" s="165" t="s">
        <v>46</v>
      </c>
      <c r="C23" s="165"/>
      <c r="D23" s="165"/>
      <c r="E23" s="165"/>
      <c r="F23" s="165"/>
      <c r="G23" s="165"/>
      <c r="H23" s="165"/>
      <c r="I23" s="165"/>
      <c r="J23" s="165"/>
      <c r="K23" s="165"/>
      <c r="L23" s="156" t="s">
        <v>47</v>
      </c>
      <c r="M23" s="156"/>
    </row>
    <row r="24" spans="1:18" x14ac:dyDescent="0.3">
      <c r="A24" s="32">
        <v>1</v>
      </c>
      <c r="B24" s="144" t="s">
        <v>28</v>
      </c>
      <c r="C24" s="144"/>
      <c r="D24" s="144"/>
      <c r="E24" s="144"/>
      <c r="F24" s="144"/>
      <c r="G24" s="144"/>
      <c r="H24" s="144"/>
      <c r="I24" s="144"/>
      <c r="J24" s="144"/>
      <c r="K24" s="144"/>
      <c r="L24" s="133">
        <f>4061.378*3</f>
        <v>12184.134</v>
      </c>
      <c r="M24" s="135"/>
    </row>
    <row r="25" spans="1:18" ht="15.75" customHeight="1" x14ac:dyDescent="0.3">
      <c r="A25" s="32">
        <v>2</v>
      </c>
      <c r="B25" s="144" t="s">
        <v>32</v>
      </c>
      <c r="C25" s="144"/>
      <c r="D25" s="144"/>
      <c r="E25" s="144"/>
      <c r="F25" s="144"/>
      <c r="G25" s="144"/>
      <c r="H25" s="144"/>
      <c r="I25" s="144"/>
      <c r="J25" s="144"/>
      <c r="K25" s="144"/>
      <c r="L25" s="84">
        <v>1266.51</v>
      </c>
      <c r="M25" s="86"/>
    </row>
    <row r="26" spans="1:18" ht="15.6" x14ac:dyDescent="0.3">
      <c r="A26" s="32">
        <v>3</v>
      </c>
      <c r="B26" s="144" t="s">
        <v>69</v>
      </c>
      <c r="C26" s="144"/>
      <c r="D26" s="144"/>
      <c r="E26" s="144"/>
      <c r="F26" s="144"/>
      <c r="G26" s="144"/>
      <c r="H26" s="144"/>
      <c r="I26" s="144"/>
      <c r="J26" s="144"/>
      <c r="K26" s="144"/>
      <c r="L26" s="143">
        <f>75.21*3</f>
        <v>225.63</v>
      </c>
      <c r="M26" s="143"/>
      <c r="R26" s="49"/>
    </row>
    <row r="27" spans="1:18" x14ac:dyDescent="0.3">
      <c r="A27" s="32">
        <v>4</v>
      </c>
      <c r="B27" s="141" t="s">
        <v>61</v>
      </c>
      <c r="C27" s="141"/>
      <c r="D27" s="141"/>
      <c r="E27" s="141"/>
      <c r="F27" s="141"/>
      <c r="G27" s="141"/>
      <c r="H27" s="141"/>
      <c r="I27" s="141"/>
      <c r="J27" s="141"/>
      <c r="K27" s="142"/>
      <c r="L27" s="133">
        <f>'РЕМОНТ ЖИЛЬЯ'!I13</f>
        <v>1625</v>
      </c>
      <c r="M27" s="135"/>
    </row>
    <row r="28" spans="1:18" x14ac:dyDescent="0.3">
      <c r="A28" s="32">
        <v>5</v>
      </c>
      <c r="B28" s="140" t="s">
        <v>62</v>
      </c>
      <c r="C28" s="141"/>
      <c r="D28" s="141"/>
      <c r="E28" s="141"/>
      <c r="F28" s="141"/>
      <c r="G28" s="141"/>
      <c r="H28" s="141"/>
      <c r="I28" s="141"/>
      <c r="J28" s="141"/>
      <c r="K28" s="142"/>
      <c r="L28" s="133">
        <v>13599.98</v>
      </c>
      <c r="M28" s="135"/>
    </row>
    <row r="29" spans="1:18" x14ac:dyDescent="0.3">
      <c r="A29" s="159" t="s">
        <v>48</v>
      </c>
      <c r="B29" s="160"/>
      <c r="C29" s="160"/>
      <c r="D29" s="160"/>
      <c r="E29" s="160"/>
      <c r="F29" s="160"/>
      <c r="G29" s="160"/>
      <c r="H29" s="160"/>
      <c r="I29" s="160"/>
      <c r="J29" s="160"/>
      <c r="K29" s="161"/>
      <c r="L29" s="157">
        <f>SUM(L24:L28)</f>
        <v>28901.254000000001</v>
      </c>
      <c r="M29" s="158"/>
    </row>
    <row r="30" spans="1:18" x14ac:dyDescent="0.3">
      <c r="A30" s="149"/>
      <c r="B30" s="150"/>
      <c r="C30" s="150"/>
      <c r="D30" s="150"/>
      <c r="E30" s="150"/>
      <c r="F30" s="150"/>
      <c r="G30" s="150"/>
      <c r="H30" s="150"/>
      <c r="I30" s="150"/>
      <c r="J30" s="150"/>
      <c r="K30" s="151"/>
      <c r="L30" s="139"/>
      <c r="M30" s="139"/>
    </row>
    <row r="31" spans="1:18" x14ac:dyDescent="0.3">
      <c r="A31" s="145" t="s">
        <v>49</v>
      </c>
      <c r="B31" s="146"/>
      <c r="C31" s="146"/>
      <c r="D31" s="146"/>
      <c r="E31" s="146"/>
      <c r="F31" s="146"/>
      <c r="G31" s="146"/>
      <c r="H31" s="146"/>
      <c r="I31" s="146"/>
      <c r="J31" s="146"/>
      <c r="K31" s="147"/>
      <c r="L31" s="131">
        <v>0</v>
      </c>
      <c r="M31" s="132"/>
    </row>
    <row r="32" spans="1:18" x14ac:dyDescent="0.3">
      <c r="A32" s="145" t="s">
        <v>53</v>
      </c>
      <c r="B32" s="146"/>
      <c r="C32" s="146"/>
      <c r="D32" s="146"/>
      <c r="E32" s="146"/>
      <c r="F32" s="146"/>
      <c r="G32" s="146"/>
      <c r="H32" s="146"/>
      <c r="I32" s="146"/>
      <c r="J32" s="146"/>
      <c r="K32" s="147"/>
      <c r="L32" s="131">
        <f>M21</f>
        <v>22951.109999999997</v>
      </c>
      <c r="M32" s="132"/>
    </row>
    <row r="33" spans="1:15" x14ac:dyDescent="0.3">
      <c r="A33" s="145" t="s">
        <v>50</v>
      </c>
      <c r="B33" s="146"/>
      <c r="C33" s="146"/>
      <c r="D33" s="146"/>
      <c r="E33" s="146"/>
      <c r="F33" s="146"/>
      <c r="G33" s="146"/>
      <c r="H33" s="146"/>
      <c r="I33" s="146"/>
      <c r="J33" s="146"/>
      <c r="K33" s="147"/>
      <c r="L33" s="131">
        <f>J13</f>
        <v>15904.75</v>
      </c>
      <c r="M33" s="132"/>
    </row>
    <row r="34" spans="1:15" x14ac:dyDescent="0.3">
      <c r="A34" s="145" t="s">
        <v>51</v>
      </c>
      <c r="B34" s="146"/>
      <c r="C34" s="146"/>
      <c r="D34" s="146"/>
      <c r="E34" s="146"/>
      <c r="F34" s="146"/>
      <c r="G34" s="146"/>
      <c r="H34" s="146"/>
      <c r="I34" s="146"/>
      <c r="J34" s="146"/>
      <c r="K34" s="147"/>
      <c r="L34" s="131">
        <f>L29</f>
        <v>28901.254000000001</v>
      </c>
      <c r="M34" s="132"/>
    </row>
    <row r="35" spans="1:15" x14ac:dyDescent="0.3">
      <c r="A35" s="145" t="s">
        <v>52</v>
      </c>
      <c r="B35" s="146"/>
      <c r="C35" s="146"/>
      <c r="D35" s="146"/>
      <c r="E35" s="146"/>
      <c r="F35" s="146"/>
      <c r="G35" s="146"/>
      <c r="H35" s="146"/>
      <c r="I35" s="146"/>
      <c r="J35" s="146"/>
      <c r="K35" s="147"/>
      <c r="L35" s="131">
        <f>L33-L34</f>
        <v>-12996.504000000001</v>
      </c>
      <c r="M35" s="153"/>
      <c r="O35" s="42"/>
    </row>
    <row r="36" spans="1:15" x14ac:dyDescent="0.3">
      <c r="A36" s="33"/>
      <c r="B36" s="154"/>
      <c r="C36" s="154"/>
      <c r="D36" s="154"/>
      <c r="E36" s="154"/>
      <c r="F36" s="154"/>
      <c r="G36" s="154"/>
      <c r="H36" s="154"/>
      <c r="I36" s="154"/>
      <c r="J36" s="154"/>
      <c r="K36" s="154"/>
      <c r="L36" s="154"/>
      <c r="M36" s="154"/>
    </row>
    <row r="37" spans="1:15" x14ac:dyDescent="0.3">
      <c r="A37" s="35"/>
      <c r="B37" s="155"/>
      <c r="C37" s="155"/>
      <c r="D37" s="155"/>
      <c r="E37" s="155"/>
      <c r="F37" s="155"/>
      <c r="G37" s="155"/>
      <c r="H37" s="155"/>
      <c r="I37" s="155"/>
      <c r="J37" s="155"/>
      <c r="K37" s="155"/>
      <c r="L37" s="148"/>
      <c r="M37" s="148"/>
    </row>
    <row r="38" spans="1:15" x14ac:dyDescent="0.3">
      <c r="A38" s="35"/>
      <c r="B38" s="148"/>
      <c r="C38" s="148"/>
      <c r="D38" s="148"/>
      <c r="E38" s="148"/>
      <c r="F38" s="148"/>
      <c r="G38" s="148"/>
      <c r="H38" s="148"/>
      <c r="I38" s="148"/>
      <c r="J38" s="148"/>
      <c r="K38" s="148"/>
      <c r="L38" s="148"/>
      <c r="M38" s="148"/>
    </row>
    <row r="39" spans="1:15" x14ac:dyDescent="0.3">
      <c r="A39" s="35"/>
      <c r="B39" s="148"/>
      <c r="C39" s="148"/>
      <c r="D39" s="148"/>
      <c r="E39" s="148"/>
      <c r="F39" s="148"/>
      <c r="G39" s="148"/>
      <c r="H39" s="148"/>
      <c r="I39" s="148"/>
      <c r="J39" s="148"/>
      <c r="K39" s="148"/>
      <c r="L39" s="148"/>
      <c r="M39" s="148"/>
    </row>
    <row r="40" spans="1:15" x14ac:dyDescent="0.3">
      <c r="A40" s="1"/>
      <c r="B40" s="152"/>
      <c r="C40" s="152"/>
      <c r="D40" s="152"/>
      <c r="E40" s="152"/>
      <c r="F40" s="152"/>
      <c r="G40" s="152"/>
      <c r="H40" s="152"/>
      <c r="I40" s="152"/>
      <c r="J40" s="152"/>
      <c r="K40" s="152"/>
      <c r="L40" s="1"/>
      <c r="M40" s="1"/>
    </row>
    <row r="41" spans="1:15" x14ac:dyDescent="0.3">
      <c r="A41" s="1"/>
      <c r="B41" s="79"/>
      <c r="C41" s="79"/>
      <c r="D41" s="79"/>
      <c r="E41" s="79"/>
      <c r="F41" s="79"/>
      <c r="G41" s="79"/>
      <c r="H41" s="79"/>
      <c r="I41" s="79"/>
      <c r="J41" s="79"/>
      <c r="K41" s="79"/>
      <c r="L41" s="79"/>
      <c r="M41" s="79"/>
    </row>
    <row r="42" spans="1:15" x14ac:dyDescent="0.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</row>
    <row r="43" spans="1:15" x14ac:dyDescent="0.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</row>
    <row r="44" spans="1:15" x14ac:dyDescent="0.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</row>
    <row r="45" spans="1:15" x14ac:dyDescent="0.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</row>
    <row r="46" spans="1:15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</row>
    <row r="47" spans="1:15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</row>
    <row r="48" spans="1:15" x14ac:dyDescent="0.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</row>
    <row r="49" spans="1:13" x14ac:dyDescent="0.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</row>
    <row r="50" spans="1:13" x14ac:dyDescent="0.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</row>
    <row r="51" spans="1:13" x14ac:dyDescent="0.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</row>
    <row r="52" spans="1:13" x14ac:dyDescent="0.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</row>
  </sheetData>
  <mergeCells count="92">
    <mergeCell ref="A7:G7"/>
    <mergeCell ref="H7:M7"/>
    <mergeCell ref="E17:F17"/>
    <mergeCell ref="G17:I17"/>
    <mergeCell ref="J17:L17"/>
    <mergeCell ref="A17:D17"/>
    <mergeCell ref="A10:M10"/>
    <mergeCell ref="A11:D11"/>
    <mergeCell ref="E11:F11"/>
    <mergeCell ref="J13:L13"/>
    <mergeCell ref="A16:M16"/>
    <mergeCell ref="G11:I11"/>
    <mergeCell ref="G12:I12"/>
    <mergeCell ref="J12:L12"/>
    <mergeCell ref="J11:L11"/>
    <mergeCell ref="A12:D12"/>
    <mergeCell ref="E12:F12"/>
    <mergeCell ref="A13:D13"/>
    <mergeCell ref="E13:F13"/>
    <mergeCell ref="G13:I13"/>
    <mergeCell ref="A1:M1"/>
    <mergeCell ref="A2:M2"/>
    <mergeCell ref="A3:M3"/>
    <mergeCell ref="G9:I9"/>
    <mergeCell ref="J9:L9"/>
    <mergeCell ref="A9:D9"/>
    <mergeCell ref="E9:F9"/>
    <mergeCell ref="A8:M8"/>
    <mergeCell ref="A4:D4"/>
    <mergeCell ref="E4:I4"/>
    <mergeCell ref="J4:M4"/>
    <mergeCell ref="A5:B5"/>
    <mergeCell ref="C5:H5"/>
    <mergeCell ref="I5:M5"/>
    <mergeCell ref="A6:G6"/>
    <mergeCell ref="H6:M6"/>
    <mergeCell ref="L29:M29"/>
    <mergeCell ref="E21:F21"/>
    <mergeCell ref="G21:I21"/>
    <mergeCell ref="J21:L21"/>
    <mergeCell ref="A29:K29"/>
    <mergeCell ref="B25:K25"/>
    <mergeCell ref="L24:M24"/>
    <mergeCell ref="L25:M25"/>
    <mergeCell ref="A22:M22"/>
    <mergeCell ref="L26:M26"/>
    <mergeCell ref="B23:K23"/>
    <mergeCell ref="B27:K27"/>
    <mergeCell ref="L23:M23"/>
    <mergeCell ref="B24:K24"/>
    <mergeCell ref="A21:D21"/>
    <mergeCell ref="G19:I19"/>
    <mergeCell ref="J19:L19"/>
    <mergeCell ref="E20:F20"/>
    <mergeCell ref="E19:F19"/>
    <mergeCell ref="B40:K40"/>
    <mergeCell ref="B41:K41"/>
    <mergeCell ref="L41:M41"/>
    <mergeCell ref="A32:K32"/>
    <mergeCell ref="L32:M32"/>
    <mergeCell ref="L34:M34"/>
    <mergeCell ref="L35:M35"/>
    <mergeCell ref="L36:M36"/>
    <mergeCell ref="L37:M37"/>
    <mergeCell ref="L38:M38"/>
    <mergeCell ref="L39:M39"/>
    <mergeCell ref="L33:M33"/>
    <mergeCell ref="B36:K36"/>
    <mergeCell ref="B37:K37"/>
    <mergeCell ref="B39:K39"/>
    <mergeCell ref="A35:K35"/>
    <mergeCell ref="A33:K33"/>
    <mergeCell ref="A34:K34"/>
    <mergeCell ref="B38:K38"/>
    <mergeCell ref="A30:K30"/>
    <mergeCell ref="A31:K31"/>
    <mergeCell ref="L31:M31"/>
    <mergeCell ref="A14:L14"/>
    <mergeCell ref="G20:I20"/>
    <mergeCell ref="J20:L20"/>
    <mergeCell ref="A20:D20"/>
    <mergeCell ref="A15:L15"/>
    <mergeCell ref="L30:M30"/>
    <mergeCell ref="L27:M27"/>
    <mergeCell ref="B28:K28"/>
    <mergeCell ref="L28:M28"/>
    <mergeCell ref="A18:D18"/>
    <mergeCell ref="G18:I18"/>
    <mergeCell ref="J18:L18"/>
    <mergeCell ref="A19:D19"/>
    <mergeCell ref="E18:F18"/>
    <mergeCell ref="B26:K26"/>
  </mergeCells>
  <pageMargins left="0.39370078740157483" right="7.874015748031496E-2" top="0.35433070866141736" bottom="0.35433070866141736" header="0" footer="0"/>
  <pageSetup scale="88" orientation="portrait" horizont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ОТЧЕТ Октябрьская 35</vt:lpstr>
      <vt:lpstr>СОДЕРЖАНИЕ ЖИЛЬЯ</vt:lpstr>
      <vt:lpstr>РЕМОНТ ЖИЛЬЯ</vt:lpstr>
      <vt:lpstr>ОТЧЕТ Октябрьская 35 на подпись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Sveta</dc:creator>
  <cp:lastModifiedBy>Пользователь</cp:lastModifiedBy>
  <cp:lastPrinted>2022-03-25T20:12:19Z</cp:lastPrinted>
  <dcterms:created xsi:type="dcterms:W3CDTF">2015-06-05T18:19:34Z</dcterms:created>
  <dcterms:modified xsi:type="dcterms:W3CDTF">2024-03-28T15:26:05Z</dcterms:modified>
</cp:coreProperties>
</file>