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2023 югдомкомфорт\"/>
    </mc:Choice>
  </mc:AlternateContent>
  <xr:revisionPtr revIDLastSave="0" documentId="13_ncr:1_{F10719BE-45A6-4D7C-B6B9-FBB2C571DA8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ТЧЕТ Ленина 222-В" sheetId="1" r:id="rId1"/>
    <sheet name="СОДЕРЖАНИЕ ЖИЛЬЯ" sheetId="2" r:id="rId2"/>
    <sheet name="РЕМОНТ ЖИЛЬЯ" sheetId="3" r:id="rId3"/>
    <sheet name="ОТЧЕТ Ленина 222-В  на подпись" sheetId="4" r:id="rId4"/>
  </sheets>
  <calcPr calcId="191029" refMode="R1C1"/>
</workbook>
</file>

<file path=xl/calcChain.xml><?xml version="1.0" encoding="utf-8"?>
<calcChain xmlns="http://schemas.openxmlformats.org/spreadsheetml/2006/main">
  <c r="L28" i="4" l="1"/>
  <c r="L26" i="4"/>
  <c r="M21" i="4"/>
  <c r="M20" i="4"/>
  <c r="M19" i="4"/>
  <c r="M12" i="4"/>
  <c r="M11" i="4"/>
  <c r="I35" i="2" l="1"/>
  <c r="I36" i="2"/>
  <c r="I26" i="2"/>
  <c r="I27" i="2"/>
  <c r="I13" i="3"/>
  <c r="I21" i="1" s="1"/>
  <c r="K21" i="1" s="1"/>
  <c r="I20" i="2"/>
  <c r="I21" i="2"/>
  <c r="I13" i="2"/>
  <c r="I12" i="2"/>
  <c r="M31" i="1"/>
  <c r="M29" i="1"/>
  <c r="K31" i="1"/>
  <c r="I31" i="1"/>
  <c r="K30" i="1"/>
  <c r="I30" i="1"/>
  <c r="M30" i="1" s="1"/>
  <c r="K29" i="1"/>
  <c r="I29" i="1"/>
  <c r="K22" i="1"/>
  <c r="K23" i="1"/>
  <c r="K24" i="1"/>
  <c r="M21" i="1"/>
  <c r="C22" i="1" s="1"/>
  <c r="M22" i="1" s="1"/>
  <c r="C23" i="1" s="1"/>
  <c r="M23" i="1" s="1"/>
  <c r="C24" i="1" s="1"/>
  <c r="M24" i="1" s="1"/>
  <c r="M12" i="1"/>
  <c r="C13" i="1" s="1"/>
  <c r="M13" i="1" s="1"/>
  <c r="C14" i="1" s="1"/>
  <c r="M14" i="1" s="1"/>
  <c r="C15" i="1" s="1"/>
  <c r="M15" i="1" s="1"/>
  <c r="I14" i="3" l="1"/>
  <c r="L29" i="4" s="1"/>
  <c r="K25" i="1" l="1"/>
  <c r="G16" i="1"/>
  <c r="E16" i="1"/>
  <c r="M16" i="1" l="1"/>
  <c r="M13" i="4"/>
  <c r="G22" i="4" l="1"/>
  <c r="J22" i="4" l="1"/>
  <c r="M22" i="4"/>
  <c r="I30" i="2"/>
  <c r="I24" i="2"/>
  <c r="I16" i="2"/>
  <c r="I11" i="2"/>
  <c r="M23" i="4" l="1"/>
  <c r="L34" i="4" s="1"/>
  <c r="L31" i="4"/>
  <c r="L36" i="4" s="1"/>
  <c r="J13" i="4"/>
  <c r="L35" i="4" s="1"/>
  <c r="L37" i="4" s="1"/>
  <c r="G13" i="4"/>
  <c r="K32" i="1"/>
  <c r="I32" i="1"/>
  <c r="G25" i="1" l="1"/>
  <c r="E25" i="1"/>
  <c r="L7" i="1" l="1"/>
  <c r="L6" i="1"/>
  <c r="I37" i="2"/>
  <c r="I28" i="2"/>
  <c r="I14" i="1" s="1"/>
  <c r="K14" i="1" s="1"/>
  <c r="I22" i="2"/>
  <c r="I13" i="1" s="1"/>
  <c r="K13" i="1" s="1"/>
  <c r="I14" i="2"/>
  <c r="I12" i="1" s="1"/>
  <c r="K12" i="1" s="1"/>
  <c r="I38" i="2" l="1"/>
  <c r="I15" i="1"/>
  <c r="K15" i="1" l="1"/>
  <c r="K16" i="1" s="1"/>
  <c r="K17" i="1" s="1"/>
  <c r="I16" i="1"/>
  <c r="M25" i="1"/>
  <c r="I7" i="3"/>
  <c r="I7" i="2" l="1"/>
  <c r="I25" i="1" l="1"/>
  <c r="K26" i="1"/>
  <c r="M40" i="1" s="1"/>
  <c r="M32" i="1"/>
  <c r="M39" i="1" s="1"/>
</calcChain>
</file>

<file path=xl/sharedStrings.xml><?xml version="1.0" encoding="utf-8"?>
<sst xmlns="http://schemas.openxmlformats.org/spreadsheetml/2006/main" count="233" uniqueCount="115">
  <si>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</si>
  <si>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</si>
  <si>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</si>
  <si>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</si>
  <si>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</si>
  <si>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</si>
  <si>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</si>
  <si>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</si>
  <si>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</si>
  <si>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</si>
  <si>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</si>
  <si>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</si>
  <si>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</si>
  <si>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</si>
  <si>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</si>
  <si>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</si>
  <si>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</si>
  <si>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</si>
  <si>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</si>
  <si>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</si>
  <si>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</si>
  <si>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</si>
  <si>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</si>
  <si>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</si>
  <si>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</si>
  <si>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</si>
  <si>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</si>
  <si>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</si>
  <si>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</si>
  <si>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</si>
  <si>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</si>
  <si>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</si>
  <si>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</si>
  <si>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по статье "Ремонт общего имущества МКД"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</si>
  <si>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</si>
  <si>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</si>
  <si>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</si>
  <si>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</si>
  <si>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</si>
  <si>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</si>
  <si>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</si>
  <si>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</si>
  <si>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</si>
  <si>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</si>
  <si>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</si>
  <si>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</si>
  <si>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</si>
  <si>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</si>
  <si>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</si>
  <si>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</si>
  <si>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</si>
  <si>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</si>
  <si>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</si>
  <si>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</si>
  <si>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</si>
  <si>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</si>
  <si>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 xml:space="preserve">Содержание газовых сетей </t>
  </si>
  <si>
    <t xml:space="preserve">Остаток по статье "Содержание общего имущества МКД" на конец периода </t>
  </si>
  <si>
    <t>Сентябрь</t>
  </si>
  <si>
    <t>Октябрь</t>
  </si>
  <si>
    <t>Ноябрь</t>
  </si>
  <si>
    <t>Проверка вентканалов и дымоходов</t>
  </si>
  <si>
    <t>усл.</t>
  </si>
  <si>
    <t>Ремонт ОИ</t>
  </si>
  <si>
    <t>Содержание ОИ</t>
  </si>
  <si>
    <t>Вознаграждение председателя Совета МКД</t>
  </si>
  <si>
    <t>Должники на 01.09.2023г.</t>
  </si>
  <si>
    <t>Баланс дома на 01.09.2023г.</t>
  </si>
  <si>
    <t>Начисленно средств за 2023г.</t>
  </si>
  <si>
    <t>Оплачено средств за 2023г.</t>
  </si>
  <si>
    <t>Информация за 2023г.</t>
  </si>
  <si>
    <t>Задолженность на 31.12.2023г.</t>
  </si>
  <si>
    <t>ОТЧЕТ ООО "Управляющая компания "ЮгДомКомфорт" за 2023г. перед собственниками</t>
  </si>
  <si>
    <t>30.11.2023г.</t>
  </si>
  <si>
    <t>Информационное обслуживание, раскрытие информаации на сайте ГИС ЖКХ</t>
  </si>
  <si>
    <t>Ремонт подъездного освещения</t>
  </si>
  <si>
    <t xml:space="preserve">ИТОГО за 2023г. </t>
  </si>
  <si>
    <t>Сентябрь 2023г.</t>
  </si>
  <si>
    <t>ИТОГО сентябрь 2023г.</t>
  </si>
  <si>
    <t>30.09.2023г.</t>
  </si>
  <si>
    <t>Октябрь 2023г.</t>
  </si>
  <si>
    <t>ИТОГО октябрь 2023г.</t>
  </si>
  <si>
    <t>31.10.2023г.</t>
  </si>
  <si>
    <t>Ноябрь 2023г.</t>
  </si>
  <si>
    <t>ИТОГО ноябрь 2023г.</t>
  </si>
  <si>
    <t>Декабрь 2023г.</t>
  </si>
  <si>
    <t>ИТОГО декабрь 2023г.</t>
  </si>
  <si>
    <t>31.12.2023г.</t>
  </si>
  <si>
    <t>Лицевой счет МКД по адресу: г. Таганрог, ул.  Ленина, д. 222-В</t>
  </si>
  <si>
    <t>Протокол №1 от 27 июля 2023г.</t>
  </si>
  <si>
    <t>Приказ ГЖИ № 1463/2-Л  от 18.08.23г.</t>
  </si>
  <si>
    <t>Содержание общего имущества МКД -6,08 руб.</t>
  </si>
  <si>
    <t>Ремонт общего имущества МКД - 4,96 руб.</t>
  </si>
  <si>
    <t>Управление многоквартирным домом - 2,54 руб.</t>
  </si>
  <si>
    <t>Содержание газовых сетей - 0,1 руб.</t>
  </si>
  <si>
    <t>Уборка придомовой территории- 2,21 руб.</t>
  </si>
  <si>
    <t>Вознаграждение председателю МКД-3,75 руб.</t>
  </si>
  <si>
    <t>Уборка придомовой территории</t>
  </si>
  <si>
    <t>на доме № 222-В по ул. Ленина</t>
  </si>
  <si>
    <t>за период с 01.09.2023г. по 31.12.2023г.</t>
  </si>
  <si>
    <t>Управляющая компания ООО "УК "ЮгДомКомфорт" с  01.09.2023 г.</t>
  </si>
  <si>
    <t>на доме № 222- по ул. Ленина</t>
  </si>
  <si>
    <t>Промывка, шайбировка</t>
  </si>
  <si>
    <t>Латочный ремонт кровли над кв. 6</t>
  </si>
  <si>
    <t>Демонтаж заглушек, очистка и покраска ИТП</t>
  </si>
  <si>
    <t>Установка табличек предприятия</t>
  </si>
  <si>
    <t>Распилка упавлшего дерева</t>
  </si>
  <si>
    <t xml:space="preserve">Вывоз дерева и мусора </t>
  </si>
  <si>
    <t>Очистка придомовой территории от листьев и мусора</t>
  </si>
  <si>
    <t>ТО ВДГО</t>
  </si>
  <si>
    <t>дома по адресу: Ростовская область, г. Таганрог, ул.Ленина, д. 222-В</t>
  </si>
  <si>
    <t>с 01.09.2023г. по 31.12.2023г.</t>
  </si>
  <si>
    <t>S жилых помещений - 957,48 м²</t>
  </si>
  <si>
    <t>S жилых помещений - 957,484 м²</t>
  </si>
  <si>
    <t>Тариф -19,64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</si>
</sst>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8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8" fillId="0" borderId="4" xfId="0" applyNumberFormat="1" applyFont="1" applyBorder="1"/>
    <xf numFmtId="2" fontId="8" fillId="0" borderId="3" xfId="0" applyNumberFormat="1" applyFont="1" applyBorder="1"/>
    <xf numFmtId="2" fontId="8" fillId="4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/>
    <xf numFmtId="4" fontId="4" fillId="5" borderId="4" xfId="2" applyNumberFormat="1" applyFont="1" applyFill="1" applyBorder="1" applyAlignment="1">
      <alignment horizontal="right" vertical="center" wrapText="1"/>
    </xf>
    <xf numFmtId="4" fontId="10" fillId="0" borderId="0" xfId="2" applyNumberFormat="1"/>
    <xf numFmtId="2" fontId="0" fillId="0" borderId="0" xfId="0" applyNumberForma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4" fontId="8" fillId="0" borderId="3" xfId="0" applyNumberFormat="1" applyFont="1" applyBorder="1"/>
    <xf numFmtId="4" fontId="24" fillId="0" borderId="0" xfId="2" applyNumberFormat="1" applyFont="1" applyAlignment="1">
      <alignment horizontal="right" vertical="center" wrapText="1"/>
    </xf>
    <xf numFmtId="2" fontId="3" fillId="0" borderId="4" xfId="0" applyNumberFormat="1" applyFont="1" applyBorder="1"/>
    <xf numFmtId="1" fontId="22" fillId="0" borderId="4" xfId="0" applyNumberFormat="1" applyFont="1" applyBorder="1" applyAlignment="1">
      <alignment horizontal="left" vertical="top" wrapText="1"/>
    </xf>
    <xf numFmtId="0" fontId="22" fillId="0" borderId="2" xfId="2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2" fontId="3" fillId="0" borderId="4" xfId="0" applyNumberFormat="1" applyFont="1" applyBorder="1"/>
    <xf numFmtId="0" fontId="3" fillId="0" borderId="4" xfId="0" applyFont="1" applyBorder="1"/>
    <xf numFmtId="4" fontId="3" fillId="0" borderId="1" xfId="0" applyNumberFormat="1" applyFont="1" applyBorder="1"/>
    <xf numFmtId="0" fontId="3" fillId="0" borderId="3" xfId="0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4" fontId="3" fillId="0" borderId="3" xfId="0" applyNumberFormat="1" applyFont="1" applyBorder="1"/>
    <xf numFmtId="2" fontId="3" fillId="2" borderId="4" xfId="0" applyNumberFormat="1" applyFont="1" applyFill="1" applyBorder="1"/>
    <xf numFmtId="0" fontId="3" fillId="0" borderId="1" xfId="0" applyFont="1" applyBorder="1"/>
    <xf numFmtId="0" fontId="3" fillId="0" borderId="2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8" fillId="0" borderId="4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2" fontId="4" fillId="4" borderId="1" xfId="1" applyNumberFormat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2" fontId="3" fillId="4" borderId="1" xfId="0" applyNumberFormat="1" applyFont="1" applyFill="1" applyBorder="1"/>
    <xf numFmtId="2" fontId="3" fillId="4" borderId="3" xfId="0" applyNumberFormat="1" applyFont="1" applyFill="1" applyBorder="1"/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2" fontId="8" fillId="0" borderId="1" xfId="0" applyNumberFormat="1" applyFont="1" applyBorder="1"/>
    <xf numFmtId="2" fontId="8" fillId="0" borderId="2" xfId="0" applyNumberFormat="1" applyFont="1" applyBorder="1"/>
    <xf numFmtId="2" fontId="8" fillId="0" borderId="3" xfId="0" applyNumberFormat="1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0" fillId="0" borderId="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/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2" fontId="8" fillId="0" borderId="4" xfId="0" applyNumberFormat="1" applyFont="1" applyBorder="1"/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44"/>
  <sheetViews>
    <sheetView tabSelected="1" showRuler="0" zoomScaleNormal="100" workbookViewId="0">
      <selection activeCell="N1" sqref="N1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18.6640625" customWidth="1"/>
  </cols>
  <sheetData>
    <row r="1" spans="1:13" x14ac:dyDescent="0.3">
      <c r="A1" s="74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3" x14ac:dyDescent="0.3">
      <c r="A2" s="64" t="s">
        <v>112</v>
      </c>
      <c r="B2" s="65"/>
      <c r="C2" s="65"/>
      <c r="D2" s="59"/>
      <c r="E2" s="64" t="s">
        <v>89</v>
      </c>
      <c r="F2" s="65"/>
      <c r="G2" s="65"/>
      <c r="H2" s="65"/>
      <c r="I2" s="59"/>
      <c r="J2" s="64" t="s">
        <v>90</v>
      </c>
      <c r="K2" s="65"/>
      <c r="L2" s="65"/>
      <c r="M2" s="59"/>
    </row>
    <row r="3" spans="1:13" x14ac:dyDescent="0.3">
      <c r="A3" s="64" t="s">
        <v>114</v>
      </c>
      <c r="B3" s="59"/>
      <c r="C3" s="64" t="s">
        <v>91</v>
      </c>
      <c r="D3" s="65"/>
      <c r="E3" s="65"/>
      <c r="F3" s="65"/>
      <c r="G3" s="65"/>
      <c r="H3" s="59"/>
      <c r="I3" s="64" t="s">
        <v>92</v>
      </c>
      <c r="J3" s="65"/>
      <c r="K3" s="65"/>
      <c r="L3" s="65"/>
      <c r="M3" s="59"/>
    </row>
    <row r="4" spans="1:13" x14ac:dyDescent="0.3">
      <c r="A4" s="64" t="s">
        <v>93</v>
      </c>
      <c r="B4" s="65"/>
      <c r="C4" s="65"/>
      <c r="D4" s="65"/>
      <c r="E4" s="65"/>
      <c r="F4" s="65"/>
      <c r="G4" s="59"/>
      <c r="H4" s="64" t="s">
        <v>94</v>
      </c>
      <c r="I4" s="65"/>
      <c r="J4" s="65"/>
      <c r="K4" s="65"/>
      <c r="L4" s="65"/>
      <c r="M4" s="59"/>
    </row>
    <row r="5" spans="1:13" x14ac:dyDescent="0.3">
      <c r="A5" s="64" t="s">
        <v>96</v>
      </c>
      <c r="B5" s="65"/>
      <c r="C5" s="65"/>
      <c r="D5" s="65"/>
      <c r="E5" s="65"/>
      <c r="F5" s="65"/>
      <c r="G5" s="65"/>
      <c r="H5" s="57" t="s">
        <v>95</v>
      </c>
      <c r="I5" s="57"/>
      <c r="J5" s="57"/>
      <c r="K5" s="57"/>
      <c r="L5" s="57"/>
      <c r="M5" s="57"/>
    </row>
    <row r="6" spans="1:13" x14ac:dyDescent="0.3">
      <c r="A6" s="64" t="s">
        <v>66</v>
      </c>
      <c r="B6" s="65"/>
      <c r="C6" s="65"/>
      <c r="D6" s="59"/>
      <c r="E6" s="60">
        <v>0</v>
      </c>
      <c r="F6" s="61"/>
      <c r="G6" s="64" t="s">
        <v>68</v>
      </c>
      <c r="H6" s="65"/>
      <c r="I6" s="65"/>
      <c r="J6" s="65"/>
      <c r="K6" s="59"/>
      <c r="L6" s="60">
        <f>E16+E25</f>
        <v>42282.28</v>
      </c>
      <c r="M6" s="61"/>
    </row>
    <row r="7" spans="1:13" x14ac:dyDescent="0.3">
      <c r="A7" s="64" t="s">
        <v>67</v>
      </c>
      <c r="B7" s="65"/>
      <c r="C7" s="65"/>
      <c r="D7" s="59"/>
      <c r="E7" s="60">
        <v>0</v>
      </c>
      <c r="F7" s="61"/>
      <c r="G7" s="64" t="s">
        <v>69</v>
      </c>
      <c r="H7" s="65"/>
      <c r="I7" s="65"/>
      <c r="J7" s="65"/>
      <c r="K7" s="59"/>
      <c r="L7" s="60">
        <f>G16+G25</f>
        <v>28182.32</v>
      </c>
      <c r="M7" s="59"/>
    </row>
    <row r="8" spans="1:13" x14ac:dyDescent="0.3">
      <c r="A8" s="71" t="s">
        <v>70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3"/>
    </row>
    <row r="9" spans="1:13" x14ac:dyDescent="0.3">
      <c r="A9" s="74" t="s">
        <v>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6"/>
    </row>
    <row r="10" spans="1:13" ht="14.25" customHeight="1" x14ac:dyDescent="0.3">
      <c r="A10" s="64" t="s">
        <v>54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0">
        <v>0</v>
      </c>
      <c r="M10" s="61"/>
    </row>
    <row r="11" spans="1:13" ht="54.75" customHeight="1" x14ac:dyDescent="0.3">
      <c r="A11" s="70" t="s">
        <v>1</v>
      </c>
      <c r="B11" s="70"/>
      <c r="C11" s="69" t="s">
        <v>6</v>
      </c>
      <c r="D11" s="70"/>
      <c r="E11" s="69" t="s">
        <v>2</v>
      </c>
      <c r="F11" s="70"/>
      <c r="G11" s="69" t="s">
        <v>3</v>
      </c>
      <c r="H11" s="69"/>
      <c r="I11" s="79" t="s">
        <v>4</v>
      </c>
      <c r="J11" s="79"/>
      <c r="K11" s="77" t="s">
        <v>5</v>
      </c>
      <c r="L11" s="78"/>
      <c r="M11" s="2" t="s">
        <v>8</v>
      </c>
    </row>
    <row r="12" spans="1:13" x14ac:dyDescent="0.3">
      <c r="A12" s="57" t="s">
        <v>58</v>
      </c>
      <c r="B12" s="57"/>
      <c r="C12" s="60">
        <v>0</v>
      </c>
      <c r="D12" s="61"/>
      <c r="E12" s="60">
        <v>5821.48</v>
      </c>
      <c r="F12" s="61"/>
      <c r="G12" s="60">
        <v>0</v>
      </c>
      <c r="H12" s="61"/>
      <c r="I12" s="58">
        <f>'СОДЕРЖАНИЕ ЖИЛЬЯ'!I14</f>
        <v>3027.5803000000001</v>
      </c>
      <c r="J12" s="62"/>
      <c r="K12" s="56">
        <f>G12-I12</f>
        <v>-3027.5803000000001</v>
      </c>
      <c r="L12" s="57"/>
      <c r="M12" s="50">
        <f>C12+E12-G12</f>
        <v>5821.48</v>
      </c>
    </row>
    <row r="13" spans="1:13" x14ac:dyDescent="0.3">
      <c r="A13" s="57" t="s">
        <v>59</v>
      </c>
      <c r="B13" s="57"/>
      <c r="C13" s="60">
        <f>M12</f>
        <v>5821.48</v>
      </c>
      <c r="D13" s="61"/>
      <c r="E13" s="60">
        <v>5821.48</v>
      </c>
      <c r="F13" s="61"/>
      <c r="G13" s="60">
        <v>4451.7</v>
      </c>
      <c r="H13" s="61"/>
      <c r="I13" s="58">
        <f>'СОДЕРЖАНИЕ ЖИЛЬЯ'!I22</f>
        <v>13786.24408</v>
      </c>
      <c r="J13" s="59"/>
      <c r="K13" s="56">
        <f>G13-I13</f>
        <v>-9334.5440799999997</v>
      </c>
      <c r="L13" s="57"/>
      <c r="M13" s="50">
        <f>C13+E13-G13</f>
        <v>7191.2599999999993</v>
      </c>
    </row>
    <row r="14" spans="1:13" x14ac:dyDescent="0.3">
      <c r="A14" s="57" t="s">
        <v>60</v>
      </c>
      <c r="B14" s="57"/>
      <c r="C14" s="60">
        <f t="shared" ref="C14:C15" si="0">M13</f>
        <v>7191.2599999999993</v>
      </c>
      <c r="D14" s="61"/>
      <c r="E14" s="60">
        <v>5821.48</v>
      </c>
      <c r="F14" s="61"/>
      <c r="G14" s="60">
        <v>5188.01</v>
      </c>
      <c r="H14" s="61"/>
      <c r="I14" s="58">
        <f>'СОДЕРЖАНИЕ ЖИЛЬЯ'!I28</f>
        <v>5016.1757299999999</v>
      </c>
      <c r="J14" s="59"/>
      <c r="K14" s="56">
        <f t="shared" ref="K14:K15" si="1">G14-I14</f>
        <v>171.83427000000029</v>
      </c>
      <c r="L14" s="57"/>
      <c r="M14" s="50">
        <f t="shared" ref="M14:M15" si="2">C14+E14-G14</f>
        <v>7824.7299999999977</v>
      </c>
    </row>
    <row r="15" spans="1:13" x14ac:dyDescent="0.3">
      <c r="A15" s="57" t="s">
        <v>7</v>
      </c>
      <c r="B15" s="57"/>
      <c r="C15" s="60">
        <f t="shared" si="0"/>
        <v>7824.7299999999977</v>
      </c>
      <c r="D15" s="61"/>
      <c r="E15" s="60">
        <v>5821.48</v>
      </c>
      <c r="F15" s="61"/>
      <c r="G15" s="60">
        <v>5881.01</v>
      </c>
      <c r="H15" s="61"/>
      <c r="I15" s="58">
        <f>'СОДЕРЖАНИЕ ЖИЛЬЯ'!I37</f>
        <v>14976.603729999999</v>
      </c>
      <c r="J15" s="59"/>
      <c r="K15" s="56">
        <f t="shared" si="1"/>
        <v>-9095.5937299999987</v>
      </c>
      <c r="L15" s="57"/>
      <c r="M15" s="50">
        <f t="shared" si="2"/>
        <v>7765.1999999999971</v>
      </c>
    </row>
    <row r="16" spans="1:13" x14ac:dyDescent="0.3">
      <c r="A16" s="85" t="s">
        <v>9</v>
      </c>
      <c r="B16" s="85"/>
      <c r="C16" s="86"/>
      <c r="D16" s="87"/>
      <c r="E16" s="63">
        <f>SUM(E12:E15)</f>
        <v>23285.919999999998</v>
      </c>
      <c r="F16" s="85"/>
      <c r="G16" s="63">
        <f>SUM(G12:G15)</f>
        <v>15520.72</v>
      </c>
      <c r="H16" s="63"/>
      <c r="I16" s="63">
        <f>SUM(I12:I15)</f>
        <v>36806.603839999996</v>
      </c>
      <c r="J16" s="63"/>
      <c r="K16" s="90">
        <f>SUM(K12:K15)</f>
        <v>-21285.883839999995</v>
      </c>
      <c r="L16" s="92"/>
      <c r="M16" s="3">
        <f>M15</f>
        <v>7765.1999999999971</v>
      </c>
    </row>
    <row r="17" spans="1:16" x14ac:dyDescent="0.3">
      <c r="A17" s="64" t="s">
        <v>57</v>
      </c>
      <c r="B17" s="65"/>
      <c r="C17" s="65"/>
      <c r="D17" s="65"/>
      <c r="E17" s="65"/>
      <c r="F17" s="65"/>
      <c r="G17" s="65"/>
      <c r="H17" s="65"/>
      <c r="I17" s="65"/>
      <c r="J17" s="65"/>
      <c r="K17" s="56">
        <f>L10+K16</f>
        <v>-21285.883839999995</v>
      </c>
      <c r="L17" s="56"/>
      <c r="M17" s="39"/>
    </row>
    <row r="18" spans="1:16" x14ac:dyDescent="0.3">
      <c r="A18" s="74" t="s">
        <v>10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6"/>
    </row>
    <row r="19" spans="1:16" x14ac:dyDescent="0.3">
      <c r="A19" s="64" t="s">
        <v>55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0">
        <v>0</v>
      </c>
      <c r="M19" s="61"/>
    </row>
    <row r="20" spans="1:16" ht="53.25" customHeight="1" x14ac:dyDescent="0.3">
      <c r="A20" s="70" t="s">
        <v>1</v>
      </c>
      <c r="B20" s="70"/>
      <c r="C20" s="69" t="s">
        <v>6</v>
      </c>
      <c r="D20" s="70"/>
      <c r="E20" s="69" t="s">
        <v>2</v>
      </c>
      <c r="F20" s="70"/>
      <c r="G20" s="69" t="s">
        <v>3</v>
      </c>
      <c r="H20" s="69"/>
      <c r="I20" s="79" t="s">
        <v>4</v>
      </c>
      <c r="J20" s="79"/>
      <c r="K20" s="77" t="s">
        <v>5</v>
      </c>
      <c r="L20" s="78"/>
      <c r="M20" s="2" t="s">
        <v>8</v>
      </c>
    </row>
    <row r="21" spans="1:16" x14ac:dyDescent="0.3">
      <c r="A21" s="57" t="s">
        <v>58</v>
      </c>
      <c r="B21" s="57"/>
      <c r="C21" s="60">
        <v>0</v>
      </c>
      <c r="D21" s="61"/>
      <c r="E21" s="60">
        <v>4749.09</v>
      </c>
      <c r="F21" s="61"/>
      <c r="G21" s="58">
        <v>0</v>
      </c>
      <c r="H21" s="59"/>
      <c r="I21" s="60">
        <f>'РЕМОНТ ЖИЛЬЯ'!I13</f>
        <v>9093</v>
      </c>
      <c r="J21" s="61"/>
      <c r="K21" s="56">
        <f>G21-I21</f>
        <v>-9093</v>
      </c>
      <c r="L21" s="57"/>
      <c r="M21" s="50">
        <f>C21+E21-G21</f>
        <v>4749.09</v>
      </c>
    </row>
    <row r="22" spans="1:16" x14ac:dyDescent="0.3">
      <c r="A22" s="57" t="s">
        <v>59</v>
      </c>
      <c r="B22" s="57"/>
      <c r="C22" s="60">
        <f>M21</f>
        <v>4749.09</v>
      </c>
      <c r="D22" s="61"/>
      <c r="E22" s="60">
        <v>4749.09</v>
      </c>
      <c r="F22" s="61"/>
      <c r="G22" s="58">
        <v>3631.63</v>
      </c>
      <c r="H22" s="59"/>
      <c r="I22" s="60">
        <v>0</v>
      </c>
      <c r="J22" s="61"/>
      <c r="K22" s="56">
        <f t="shared" ref="K22:K24" si="3">G22-I22</f>
        <v>3631.63</v>
      </c>
      <c r="L22" s="57"/>
      <c r="M22" s="50">
        <f>C22+E22-G22</f>
        <v>5866.55</v>
      </c>
    </row>
    <row r="23" spans="1:16" x14ac:dyDescent="0.3">
      <c r="A23" s="57" t="s">
        <v>60</v>
      </c>
      <c r="B23" s="57"/>
      <c r="C23" s="60">
        <f>M22</f>
        <v>5866.55</v>
      </c>
      <c r="D23" s="61"/>
      <c r="E23" s="60">
        <v>4749.09</v>
      </c>
      <c r="F23" s="61"/>
      <c r="G23" s="60">
        <v>4232.32</v>
      </c>
      <c r="H23" s="61"/>
      <c r="I23" s="60">
        <v>0</v>
      </c>
      <c r="J23" s="61"/>
      <c r="K23" s="56">
        <f t="shared" si="3"/>
        <v>4232.32</v>
      </c>
      <c r="L23" s="57"/>
      <c r="M23" s="50">
        <f t="shared" ref="M23:M24" si="4">C23+E23-G23</f>
        <v>6383.32</v>
      </c>
    </row>
    <row r="24" spans="1:16" x14ac:dyDescent="0.3">
      <c r="A24" s="57" t="s">
        <v>7</v>
      </c>
      <c r="B24" s="57"/>
      <c r="C24" s="60">
        <f>M23</f>
        <v>6383.32</v>
      </c>
      <c r="D24" s="61"/>
      <c r="E24" s="60">
        <v>4749.09</v>
      </c>
      <c r="F24" s="61"/>
      <c r="G24" s="60">
        <v>4797.6499999999996</v>
      </c>
      <c r="H24" s="61"/>
      <c r="I24" s="60">
        <v>0</v>
      </c>
      <c r="J24" s="61"/>
      <c r="K24" s="56">
        <f t="shared" si="3"/>
        <v>4797.6499999999996</v>
      </c>
      <c r="L24" s="57"/>
      <c r="M24" s="50">
        <f t="shared" si="4"/>
        <v>6334.76</v>
      </c>
    </row>
    <row r="25" spans="1:16" x14ac:dyDescent="0.3">
      <c r="A25" s="85" t="s">
        <v>9</v>
      </c>
      <c r="B25" s="85"/>
      <c r="C25" s="86"/>
      <c r="D25" s="87"/>
      <c r="E25" s="63">
        <f>SUM(E21:E24)</f>
        <v>18996.36</v>
      </c>
      <c r="F25" s="85"/>
      <c r="G25" s="63">
        <f>SUM(G21:G24)</f>
        <v>12661.599999999999</v>
      </c>
      <c r="H25" s="63"/>
      <c r="I25" s="63">
        <f>SUM(I21:I24)</f>
        <v>9093</v>
      </c>
      <c r="J25" s="63"/>
      <c r="K25" s="63">
        <f>SUM(K21:K24)</f>
        <v>3568.5999999999995</v>
      </c>
      <c r="L25" s="63"/>
      <c r="M25" s="3">
        <f>M24</f>
        <v>6334.76</v>
      </c>
      <c r="O25" s="42"/>
      <c r="P25" s="42"/>
    </row>
    <row r="26" spans="1:16" x14ac:dyDescent="0.3">
      <c r="A26" s="64" t="s">
        <v>57</v>
      </c>
      <c r="B26" s="65"/>
      <c r="C26" s="65"/>
      <c r="D26" s="65"/>
      <c r="E26" s="65"/>
      <c r="F26" s="65"/>
      <c r="G26" s="65"/>
      <c r="H26" s="65"/>
      <c r="I26" s="65"/>
      <c r="J26" s="65"/>
      <c r="K26" s="109">
        <f>L19+K25</f>
        <v>3568.5999999999995</v>
      </c>
      <c r="L26" s="110"/>
      <c r="M26" s="3"/>
    </row>
    <row r="27" spans="1:16" x14ac:dyDescent="0.3">
      <c r="A27" s="84" t="s">
        <v>11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P27" s="42"/>
    </row>
    <row r="28" spans="1:16" ht="52.5" customHeight="1" x14ac:dyDescent="0.3">
      <c r="A28" s="71" t="s">
        <v>12</v>
      </c>
      <c r="B28" s="72"/>
      <c r="C28" s="72"/>
      <c r="D28" s="73"/>
      <c r="E28" s="97" t="s">
        <v>6</v>
      </c>
      <c r="F28" s="98"/>
      <c r="G28" s="98"/>
      <c r="H28" s="99"/>
      <c r="I28" s="69" t="s">
        <v>2</v>
      </c>
      <c r="J28" s="70"/>
      <c r="K28" s="69" t="s">
        <v>3</v>
      </c>
      <c r="L28" s="69"/>
      <c r="M28" s="2" t="s">
        <v>8</v>
      </c>
    </row>
    <row r="29" spans="1:16" ht="17.25" customHeight="1" x14ac:dyDescent="0.3">
      <c r="A29" s="104" t="s">
        <v>13</v>
      </c>
      <c r="B29" s="105"/>
      <c r="C29" s="105"/>
      <c r="D29" s="106"/>
      <c r="E29" s="100">
        <v>0</v>
      </c>
      <c r="F29" s="101"/>
      <c r="G29" s="101"/>
      <c r="H29" s="102"/>
      <c r="I29" s="88">
        <f>104.25+104.25+146.84+146.84</f>
        <v>502.18000000000006</v>
      </c>
      <c r="J29" s="89"/>
      <c r="K29" s="107">
        <f>73.58+85.17+136.69</f>
        <v>295.44</v>
      </c>
      <c r="L29" s="108"/>
      <c r="M29" s="4">
        <f>I29-K29</f>
        <v>206.74000000000007</v>
      </c>
    </row>
    <row r="30" spans="1:16" x14ac:dyDescent="0.3">
      <c r="A30" s="64" t="s">
        <v>14</v>
      </c>
      <c r="B30" s="65"/>
      <c r="C30" s="65"/>
      <c r="D30" s="59"/>
      <c r="E30" s="60">
        <v>0</v>
      </c>
      <c r="F30" s="103"/>
      <c r="G30" s="103"/>
      <c r="H30" s="61"/>
      <c r="I30" s="64">
        <f>45.47+45.47+45.47+45.47</f>
        <v>181.88</v>
      </c>
      <c r="J30" s="59"/>
      <c r="K30" s="60">
        <f>32.03+37.35+42.33</f>
        <v>111.71</v>
      </c>
      <c r="L30" s="59"/>
      <c r="M30" s="4">
        <f t="shared" ref="M30:M31" si="5">I30-K30</f>
        <v>70.17</v>
      </c>
    </row>
    <row r="31" spans="1:16" x14ac:dyDescent="0.3">
      <c r="A31" s="64" t="s">
        <v>15</v>
      </c>
      <c r="B31" s="65"/>
      <c r="C31" s="65"/>
      <c r="D31" s="59"/>
      <c r="E31" s="60">
        <v>0</v>
      </c>
      <c r="F31" s="103"/>
      <c r="G31" s="103"/>
      <c r="H31" s="61"/>
      <c r="I31" s="64">
        <f>1322.68+1322.68+1322.68+1322.68</f>
        <v>5290.72</v>
      </c>
      <c r="J31" s="59"/>
      <c r="K31" s="60">
        <f>938.67+1060.36+1201.73</f>
        <v>3200.7599999999998</v>
      </c>
      <c r="L31" s="59"/>
      <c r="M31" s="4">
        <f t="shared" si="5"/>
        <v>2089.9600000000005</v>
      </c>
    </row>
    <row r="32" spans="1:16" x14ac:dyDescent="0.3">
      <c r="A32" s="66"/>
      <c r="B32" s="67"/>
      <c r="C32" s="67"/>
      <c r="D32" s="68"/>
      <c r="E32" s="90"/>
      <c r="F32" s="91"/>
      <c r="G32" s="91"/>
      <c r="H32" s="92"/>
      <c r="I32" s="90">
        <f>SUM(I29:I31)</f>
        <v>5974.7800000000007</v>
      </c>
      <c r="J32" s="68"/>
      <c r="K32" s="66">
        <f>SUM(K29:K31)</f>
        <v>3607.91</v>
      </c>
      <c r="L32" s="68"/>
      <c r="M32" s="3">
        <f>SUM(M29:M31)</f>
        <v>2366.8700000000008</v>
      </c>
    </row>
    <row r="33" spans="1:13" x14ac:dyDescent="0.3">
      <c r="A33" s="43"/>
      <c r="B33" s="44"/>
      <c r="C33" s="44"/>
      <c r="D33" s="45"/>
      <c r="E33" s="46"/>
      <c r="F33" s="47"/>
      <c r="G33" s="47"/>
      <c r="H33" s="39"/>
      <c r="I33" s="46"/>
      <c r="J33" s="45"/>
      <c r="K33" s="43"/>
      <c r="L33" s="45"/>
      <c r="M33" s="39"/>
    </row>
    <row r="34" spans="1:13" x14ac:dyDescent="0.3">
      <c r="A34" s="53" t="s">
        <v>65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5"/>
      <c r="M34" s="37">
        <v>6013.44</v>
      </c>
    </row>
    <row r="35" spans="1:13" x14ac:dyDescent="0.3">
      <c r="A35" s="53" t="s">
        <v>97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5"/>
      <c r="M35" s="37">
        <v>345.35</v>
      </c>
    </row>
    <row r="36" spans="1:13" x14ac:dyDescent="0.3">
      <c r="A36" s="96" t="s">
        <v>16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48">
        <v>3244.03</v>
      </c>
    </row>
    <row r="37" spans="1:13" x14ac:dyDescent="0.3">
      <c r="A37" s="53" t="s">
        <v>56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5"/>
      <c r="M37" s="37">
        <v>127.71</v>
      </c>
    </row>
    <row r="38" spans="1:13" x14ac:dyDescent="0.3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5"/>
    </row>
    <row r="39" spans="1:13" ht="15.6" x14ac:dyDescent="0.3">
      <c r="A39" s="96" t="s">
        <v>71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6">
        <f>M16+M25+M32+M34+M35+M36+M37</f>
        <v>26197.359999999993</v>
      </c>
    </row>
    <row r="40" spans="1:13" x14ac:dyDescent="0.3">
      <c r="A40" s="96" t="s">
        <v>17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36">
        <f>K26+K17</f>
        <v>-17717.283839999996</v>
      </c>
    </row>
    <row r="41" spans="1:13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3">
      <c r="A43" s="82"/>
      <c r="B43" s="82"/>
      <c r="C43" s="82"/>
      <c r="D43" s="82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3">
      <c r="A44" s="82"/>
      <c r="B44" s="82"/>
      <c r="C44" s="82"/>
      <c r="D44" s="82"/>
      <c r="K44" s="83"/>
      <c r="L44" s="83"/>
      <c r="M44" s="83"/>
    </row>
  </sheetData>
  <mergeCells count="133">
    <mergeCell ref="K26:L26"/>
    <mergeCell ref="I23:J23"/>
    <mergeCell ref="I24:J24"/>
    <mergeCell ref="A26:J26"/>
    <mergeCell ref="E23:F23"/>
    <mergeCell ref="A23:B23"/>
    <mergeCell ref="A24:B24"/>
    <mergeCell ref="E24:F24"/>
    <mergeCell ref="C21:D21"/>
    <mergeCell ref="C22:D22"/>
    <mergeCell ref="C23:D23"/>
    <mergeCell ref="C24:D24"/>
    <mergeCell ref="G23:H23"/>
    <mergeCell ref="G24:H24"/>
    <mergeCell ref="E21:F21"/>
    <mergeCell ref="E22:F22"/>
    <mergeCell ref="G21:H21"/>
    <mergeCell ref="A21:B21"/>
    <mergeCell ref="A22:B22"/>
    <mergeCell ref="K14:L14"/>
    <mergeCell ref="I14:J14"/>
    <mergeCell ref="I15:J15"/>
    <mergeCell ref="G13:H13"/>
    <mergeCell ref="G14:H14"/>
    <mergeCell ref="G12:H12"/>
    <mergeCell ref="G15:H15"/>
    <mergeCell ref="K17:L17"/>
    <mergeCell ref="K16:L16"/>
    <mergeCell ref="A40:L40"/>
    <mergeCell ref="A14:B14"/>
    <mergeCell ref="A15:B15"/>
    <mergeCell ref="E28:H28"/>
    <mergeCell ref="E29:H29"/>
    <mergeCell ref="E30:H30"/>
    <mergeCell ref="E31:H31"/>
    <mergeCell ref="A18:M18"/>
    <mergeCell ref="A19:K19"/>
    <mergeCell ref="L19:M19"/>
    <mergeCell ref="A20:B20"/>
    <mergeCell ref="C20:D20"/>
    <mergeCell ref="E20:F20"/>
    <mergeCell ref="G20:H20"/>
    <mergeCell ref="I20:J20"/>
    <mergeCell ref="K20:L20"/>
    <mergeCell ref="A29:D29"/>
    <mergeCell ref="K29:L29"/>
    <mergeCell ref="A16:B16"/>
    <mergeCell ref="C16:D16"/>
    <mergeCell ref="E16:F16"/>
    <mergeCell ref="K15:L15"/>
    <mergeCell ref="A17:J17"/>
    <mergeCell ref="I31:J31"/>
    <mergeCell ref="A43:D43"/>
    <mergeCell ref="A44:D44"/>
    <mergeCell ref="K44:M44"/>
    <mergeCell ref="K25:L25"/>
    <mergeCell ref="A27:M27"/>
    <mergeCell ref="A25:B25"/>
    <mergeCell ref="C25:D25"/>
    <mergeCell ref="E25:F25"/>
    <mergeCell ref="G25:H25"/>
    <mergeCell ref="I25:J25"/>
    <mergeCell ref="K28:L28"/>
    <mergeCell ref="K30:L30"/>
    <mergeCell ref="K31:L31"/>
    <mergeCell ref="K32:L32"/>
    <mergeCell ref="A28:D28"/>
    <mergeCell ref="A37:L37"/>
    <mergeCell ref="I29:J29"/>
    <mergeCell ref="E32:H32"/>
    <mergeCell ref="I28:J28"/>
    <mergeCell ref="A38:M38"/>
    <mergeCell ref="A36:L36"/>
    <mergeCell ref="I30:J30"/>
    <mergeCell ref="I32:J32"/>
    <mergeCell ref="A39:L39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A5:G5"/>
    <mergeCell ref="H5:M5"/>
    <mergeCell ref="A34:L34"/>
    <mergeCell ref="A30:D30"/>
    <mergeCell ref="A31:D31"/>
    <mergeCell ref="A32:D32"/>
    <mergeCell ref="E11:F11"/>
    <mergeCell ref="G11:H11"/>
    <mergeCell ref="L6:M6"/>
    <mergeCell ref="L7:M7"/>
    <mergeCell ref="A8:M8"/>
    <mergeCell ref="A9:M9"/>
    <mergeCell ref="K11:L11"/>
    <mergeCell ref="I11:J11"/>
    <mergeCell ref="L10:M10"/>
    <mergeCell ref="A10:K10"/>
    <mergeCell ref="A7:D7"/>
    <mergeCell ref="E7:F7"/>
    <mergeCell ref="G7:K7"/>
    <mergeCell ref="A6:D6"/>
    <mergeCell ref="E6:F6"/>
    <mergeCell ref="G6:K6"/>
    <mergeCell ref="A11:B11"/>
    <mergeCell ref="C11:D11"/>
    <mergeCell ref="A35:L35"/>
    <mergeCell ref="K23:L23"/>
    <mergeCell ref="K24:L24"/>
    <mergeCell ref="K21:L21"/>
    <mergeCell ref="K22:L22"/>
    <mergeCell ref="G22:H22"/>
    <mergeCell ref="I21:J21"/>
    <mergeCell ref="I22:J22"/>
    <mergeCell ref="I12:J12"/>
    <mergeCell ref="K12:L12"/>
    <mergeCell ref="C14:D14"/>
    <mergeCell ref="C15:D15"/>
    <mergeCell ref="C12:D12"/>
    <mergeCell ref="E14:F14"/>
    <mergeCell ref="E15:F15"/>
    <mergeCell ref="E12:F12"/>
    <mergeCell ref="A13:B13"/>
    <mergeCell ref="C13:D13"/>
    <mergeCell ref="A12:B12"/>
    <mergeCell ref="I13:J13"/>
    <mergeCell ref="E13:F13"/>
    <mergeCell ref="G16:H16"/>
    <mergeCell ref="I16:J16"/>
    <mergeCell ref="K13:L13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O43"/>
  <sheetViews>
    <sheetView topLeftCell="A27" zoomScaleNormal="100" workbookViewId="0">
      <selection activeCell="I42" sqref="I42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0.88671875" style="11" customWidth="1"/>
    <col min="10" max="16384" width="9.109375" style="11"/>
  </cols>
  <sheetData>
    <row r="1" spans="2:14" x14ac:dyDescent="0.3">
      <c r="B1" s="7"/>
      <c r="C1" s="8"/>
      <c r="D1" s="9"/>
      <c r="E1" s="10"/>
      <c r="F1" s="10"/>
      <c r="G1" s="7"/>
      <c r="H1" s="7"/>
    </row>
    <row r="2" spans="2:14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4" ht="18" x14ac:dyDescent="0.35">
      <c r="B3" s="12" t="s">
        <v>25</v>
      </c>
      <c r="C3" s="12"/>
      <c r="D3" s="13"/>
      <c r="E3" s="13"/>
      <c r="F3" s="13"/>
      <c r="G3" s="13"/>
      <c r="H3" s="14"/>
      <c r="I3" s="14"/>
    </row>
    <row r="4" spans="2:14" ht="18" x14ac:dyDescent="0.35">
      <c r="B4" s="12" t="s">
        <v>98</v>
      </c>
      <c r="C4" s="12"/>
      <c r="D4" s="15"/>
      <c r="E4" s="15"/>
      <c r="F4" s="12"/>
      <c r="G4" s="13"/>
      <c r="H4" s="14"/>
      <c r="I4" s="14"/>
    </row>
    <row r="5" spans="2:14" ht="18" x14ac:dyDescent="0.35">
      <c r="B5" s="12" t="s">
        <v>99</v>
      </c>
      <c r="C5" s="12"/>
      <c r="D5" s="15"/>
      <c r="E5" s="15"/>
      <c r="F5" s="12"/>
      <c r="G5" s="13"/>
      <c r="H5" s="14"/>
      <c r="I5" s="14"/>
    </row>
    <row r="6" spans="2:14" ht="18" x14ac:dyDescent="0.35">
      <c r="B6" s="27" t="s">
        <v>100</v>
      </c>
      <c r="C6" s="27"/>
      <c r="D6" s="28"/>
      <c r="E6" s="28"/>
      <c r="F6" s="27"/>
      <c r="G6" s="29"/>
      <c r="H6" s="29"/>
      <c r="I6" s="29"/>
      <c r="J6" s="30"/>
    </row>
    <row r="7" spans="2:14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45379</v>
      </c>
    </row>
    <row r="8" spans="2:14" ht="12.75" customHeight="1" x14ac:dyDescent="0.3">
      <c r="B8" s="118" t="s">
        <v>20</v>
      </c>
      <c r="C8" s="111" t="s">
        <v>27</v>
      </c>
      <c r="D8" s="116" t="s">
        <v>21</v>
      </c>
      <c r="E8" s="113"/>
      <c r="F8" s="111" t="s">
        <v>22</v>
      </c>
      <c r="G8" s="111" t="s">
        <v>23</v>
      </c>
      <c r="H8" s="111" t="s">
        <v>24</v>
      </c>
      <c r="I8" s="113" t="s">
        <v>26</v>
      </c>
    </row>
    <row r="9" spans="2:14" ht="24" customHeight="1" x14ac:dyDescent="0.3">
      <c r="B9" s="119"/>
      <c r="C9" s="112"/>
      <c r="D9" s="117"/>
      <c r="E9" s="114"/>
      <c r="F9" s="120"/>
      <c r="G9" s="120"/>
      <c r="H9" s="112"/>
      <c r="I9" s="114"/>
    </row>
    <row r="10" spans="2:14" x14ac:dyDescent="0.3">
      <c r="B10" s="129" t="s">
        <v>77</v>
      </c>
      <c r="C10" s="130"/>
      <c r="D10" s="130"/>
      <c r="E10" s="130"/>
      <c r="F10" s="130"/>
      <c r="G10" s="130"/>
      <c r="H10" s="130"/>
      <c r="I10" s="131"/>
    </row>
    <row r="11" spans="2:14" ht="26.4" x14ac:dyDescent="0.3">
      <c r="B11" s="19">
        <v>1</v>
      </c>
      <c r="C11" s="20" t="s">
        <v>79</v>
      </c>
      <c r="D11" s="124" t="s">
        <v>30</v>
      </c>
      <c r="E11" s="125"/>
      <c r="F11" s="24" t="s">
        <v>28</v>
      </c>
      <c r="G11" s="25" t="s">
        <v>29</v>
      </c>
      <c r="H11" s="25">
        <v>957.48</v>
      </c>
      <c r="I11" s="26">
        <f>H11*2.7</f>
        <v>2585.1960000000004</v>
      </c>
      <c r="N11" s="41"/>
    </row>
    <row r="12" spans="2:14" ht="26.4" x14ac:dyDescent="0.3">
      <c r="B12" s="19">
        <v>2</v>
      </c>
      <c r="C12" s="20" t="s">
        <v>79</v>
      </c>
      <c r="D12" s="124" t="s">
        <v>30</v>
      </c>
      <c r="E12" s="125"/>
      <c r="F12" s="24" t="s">
        <v>32</v>
      </c>
      <c r="G12" s="25" t="s">
        <v>31</v>
      </c>
      <c r="H12" s="25">
        <v>1</v>
      </c>
      <c r="I12" s="26">
        <f>(20763.7*1.9%)</f>
        <v>394.51030000000003</v>
      </c>
    </row>
    <row r="13" spans="2:14" ht="52.8" x14ac:dyDescent="0.3">
      <c r="B13" s="19">
        <v>3</v>
      </c>
      <c r="C13" s="20" t="s">
        <v>79</v>
      </c>
      <c r="D13" s="124" t="s">
        <v>30</v>
      </c>
      <c r="E13" s="125"/>
      <c r="F13" s="51" t="s">
        <v>74</v>
      </c>
      <c r="G13" s="25" t="s">
        <v>62</v>
      </c>
      <c r="H13" s="25">
        <v>1</v>
      </c>
      <c r="I13" s="26">
        <f>957.48*0.05</f>
        <v>47.874000000000002</v>
      </c>
    </row>
    <row r="14" spans="2:14" x14ac:dyDescent="0.3">
      <c r="B14" s="126" t="s">
        <v>78</v>
      </c>
      <c r="C14" s="127"/>
      <c r="D14" s="127"/>
      <c r="E14" s="127"/>
      <c r="F14" s="127"/>
      <c r="G14" s="127"/>
      <c r="H14" s="128"/>
      <c r="I14" s="40">
        <f>SUM(I11:I13)</f>
        <v>3027.5803000000001</v>
      </c>
    </row>
    <row r="15" spans="2:14" ht="12.75" customHeight="1" x14ac:dyDescent="0.3">
      <c r="B15" s="129" t="s">
        <v>80</v>
      </c>
      <c r="C15" s="130"/>
      <c r="D15" s="130"/>
      <c r="E15" s="130"/>
      <c r="F15" s="130"/>
      <c r="G15" s="130"/>
      <c r="H15" s="130"/>
      <c r="I15" s="131"/>
    </row>
    <row r="16" spans="2:14" ht="26.4" x14ac:dyDescent="0.3">
      <c r="B16" s="19">
        <v>1</v>
      </c>
      <c r="C16" s="20" t="s">
        <v>82</v>
      </c>
      <c r="D16" s="124" t="s">
        <v>30</v>
      </c>
      <c r="E16" s="125"/>
      <c r="F16" s="24" t="s">
        <v>28</v>
      </c>
      <c r="G16" s="25" t="s">
        <v>29</v>
      </c>
      <c r="H16" s="25">
        <v>957.48</v>
      </c>
      <c r="I16" s="26">
        <f>H16*2.7</f>
        <v>2585.1960000000004</v>
      </c>
    </row>
    <row r="17" spans="2:15" x14ac:dyDescent="0.3">
      <c r="B17" s="19">
        <v>2</v>
      </c>
      <c r="C17" s="20" t="s">
        <v>82</v>
      </c>
      <c r="D17" s="124" t="s">
        <v>30</v>
      </c>
      <c r="E17" s="125"/>
      <c r="F17" s="24" t="s">
        <v>102</v>
      </c>
      <c r="G17" s="25" t="s">
        <v>62</v>
      </c>
      <c r="H17" s="25">
        <v>1</v>
      </c>
      <c r="I17" s="26">
        <v>1760</v>
      </c>
    </row>
    <row r="18" spans="2:15" ht="26.4" x14ac:dyDescent="0.3">
      <c r="B18" s="19">
        <v>3</v>
      </c>
      <c r="C18" s="20" t="s">
        <v>82</v>
      </c>
      <c r="D18" s="124" t="s">
        <v>30</v>
      </c>
      <c r="E18" s="125"/>
      <c r="F18" s="24" t="s">
        <v>61</v>
      </c>
      <c r="G18" s="25" t="s">
        <v>62</v>
      </c>
      <c r="H18" s="25">
        <v>1</v>
      </c>
      <c r="I18" s="26">
        <v>5190</v>
      </c>
    </row>
    <row r="19" spans="2:15" ht="26.4" x14ac:dyDescent="0.3">
      <c r="B19" s="19">
        <v>4</v>
      </c>
      <c r="C19" s="20" t="s">
        <v>82</v>
      </c>
      <c r="D19" s="124" t="s">
        <v>30</v>
      </c>
      <c r="E19" s="125"/>
      <c r="F19" s="24" t="s">
        <v>104</v>
      </c>
      <c r="G19" s="25" t="s">
        <v>62</v>
      </c>
      <c r="H19" s="25">
        <v>1</v>
      </c>
      <c r="I19" s="26">
        <v>3651</v>
      </c>
    </row>
    <row r="20" spans="2:15" ht="26.4" x14ac:dyDescent="0.3">
      <c r="B20" s="19">
        <v>5</v>
      </c>
      <c r="C20" s="20" t="s">
        <v>82</v>
      </c>
      <c r="D20" s="124" t="s">
        <v>30</v>
      </c>
      <c r="E20" s="125"/>
      <c r="F20" s="24" t="s">
        <v>32</v>
      </c>
      <c r="G20" s="25" t="s">
        <v>31</v>
      </c>
      <c r="H20" s="25">
        <v>1</v>
      </c>
      <c r="I20" s="26">
        <f>(17430.24*1.9%)+(13812.47*1.6%)</f>
        <v>552.17408</v>
      </c>
    </row>
    <row r="21" spans="2:15" ht="52.8" x14ac:dyDescent="0.3">
      <c r="B21" s="19">
        <v>6</v>
      </c>
      <c r="C21" s="20" t="s">
        <v>82</v>
      </c>
      <c r="D21" s="124" t="s">
        <v>30</v>
      </c>
      <c r="E21" s="125"/>
      <c r="F21" s="51" t="s">
        <v>74</v>
      </c>
      <c r="G21" s="25" t="s">
        <v>62</v>
      </c>
      <c r="H21" s="25">
        <v>1</v>
      </c>
      <c r="I21" s="26">
        <f>957.48*0.05</f>
        <v>47.874000000000002</v>
      </c>
    </row>
    <row r="22" spans="2:15" ht="12.75" customHeight="1" x14ac:dyDescent="0.3">
      <c r="B22" s="126" t="s">
        <v>81</v>
      </c>
      <c r="C22" s="127"/>
      <c r="D22" s="127"/>
      <c r="E22" s="127"/>
      <c r="F22" s="127"/>
      <c r="G22" s="127"/>
      <c r="H22" s="128"/>
      <c r="I22" s="40">
        <f>SUM(I16:I21)</f>
        <v>13786.24408</v>
      </c>
    </row>
    <row r="23" spans="2:15" x14ac:dyDescent="0.3">
      <c r="B23" s="129" t="s">
        <v>83</v>
      </c>
      <c r="C23" s="130"/>
      <c r="D23" s="130"/>
      <c r="E23" s="130"/>
      <c r="F23" s="130"/>
      <c r="G23" s="130"/>
      <c r="H23" s="130"/>
      <c r="I23" s="131"/>
    </row>
    <row r="24" spans="2:15" ht="26.4" x14ac:dyDescent="0.3">
      <c r="B24" s="19">
        <v>1</v>
      </c>
      <c r="C24" s="20" t="s">
        <v>73</v>
      </c>
      <c r="D24" s="124" t="s">
        <v>30</v>
      </c>
      <c r="E24" s="125"/>
      <c r="F24" s="24" t="s">
        <v>28</v>
      </c>
      <c r="G24" s="25" t="s">
        <v>29</v>
      </c>
      <c r="H24" s="25">
        <v>957.48</v>
      </c>
      <c r="I24" s="26">
        <f>H24*2.7</f>
        <v>2585.1960000000004</v>
      </c>
      <c r="O24" s="41"/>
    </row>
    <row r="25" spans="2:15" ht="26.4" x14ac:dyDescent="0.3">
      <c r="B25" s="19">
        <v>2</v>
      </c>
      <c r="C25" s="20" t="s">
        <v>73</v>
      </c>
      <c r="D25" s="124" t="s">
        <v>30</v>
      </c>
      <c r="E25" s="125"/>
      <c r="F25" s="24" t="s">
        <v>105</v>
      </c>
      <c r="G25" s="25" t="s">
        <v>62</v>
      </c>
      <c r="H25" s="25">
        <v>1</v>
      </c>
      <c r="I25" s="26">
        <v>1760</v>
      </c>
      <c r="O25" s="41"/>
    </row>
    <row r="26" spans="2:15" ht="26.4" x14ac:dyDescent="0.3">
      <c r="B26" s="19">
        <v>3</v>
      </c>
      <c r="C26" s="20" t="s">
        <v>73</v>
      </c>
      <c r="D26" s="124" t="s">
        <v>30</v>
      </c>
      <c r="E26" s="125"/>
      <c r="F26" s="24" t="s">
        <v>32</v>
      </c>
      <c r="G26" s="25" t="s">
        <v>31</v>
      </c>
      <c r="H26" s="25">
        <v>1</v>
      </c>
      <c r="I26" s="26">
        <f>(18509.91*1.9%)+(16963.59*1.6%)</f>
        <v>623.10572999999999</v>
      </c>
    </row>
    <row r="27" spans="2:15" ht="52.8" x14ac:dyDescent="0.3">
      <c r="B27" s="19">
        <v>4</v>
      </c>
      <c r="C27" s="20" t="s">
        <v>73</v>
      </c>
      <c r="D27" s="124" t="s">
        <v>30</v>
      </c>
      <c r="E27" s="125"/>
      <c r="F27" s="51" t="s">
        <v>74</v>
      </c>
      <c r="G27" s="25" t="s">
        <v>62</v>
      </c>
      <c r="H27" s="25">
        <v>1</v>
      </c>
      <c r="I27" s="26">
        <f>957.48*0.05</f>
        <v>47.874000000000002</v>
      </c>
    </row>
    <row r="28" spans="2:15" x14ac:dyDescent="0.3">
      <c r="B28" s="126" t="s">
        <v>84</v>
      </c>
      <c r="C28" s="127"/>
      <c r="D28" s="127"/>
      <c r="E28" s="127"/>
      <c r="F28" s="127"/>
      <c r="G28" s="127"/>
      <c r="H28" s="128"/>
      <c r="I28" s="40">
        <f>SUM(I24:I27)</f>
        <v>5016.1757299999999</v>
      </c>
    </row>
    <row r="29" spans="2:15" x14ac:dyDescent="0.3">
      <c r="B29" s="129" t="s">
        <v>85</v>
      </c>
      <c r="C29" s="130"/>
      <c r="D29" s="130"/>
      <c r="E29" s="130"/>
      <c r="F29" s="130"/>
      <c r="G29" s="130"/>
      <c r="H29" s="130"/>
      <c r="I29" s="131"/>
    </row>
    <row r="30" spans="2:15" ht="26.4" x14ac:dyDescent="0.3">
      <c r="B30" s="19">
        <v>1</v>
      </c>
      <c r="C30" s="20" t="s">
        <v>87</v>
      </c>
      <c r="D30" s="124" t="s">
        <v>30</v>
      </c>
      <c r="E30" s="125"/>
      <c r="F30" s="24" t="s">
        <v>28</v>
      </c>
      <c r="G30" s="25" t="s">
        <v>29</v>
      </c>
      <c r="H30" s="25">
        <v>957.48</v>
      </c>
      <c r="I30" s="26">
        <f>H30*2.7</f>
        <v>2585.1960000000004</v>
      </c>
      <c r="O30" s="41"/>
    </row>
    <row r="31" spans="2:15" x14ac:dyDescent="0.3">
      <c r="B31" s="19">
        <v>2</v>
      </c>
      <c r="C31" s="20" t="s">
        <v>87</v>
      </c>
      <c r="D31" s="124" t="s">
        <v>30</v>
      </c>
      <c r="E31" s="125"/>
      <c r="F31" s="24" t="s">
        <v>106</v>
      </c>
      <c r="G31" s="25" t="s">
        <v>62</v>
      </c>
      <c r="H31" s="25">
        <v>1</v>
      </c>
      <c r="I31" s="26">
        <v>3000</v>
      </c>
      <c r="O31" s="41"/>
    </row>
    <row r="32" spans="2:15" x14ac:dyDescent="0.3">
      <c r="B32" s="19">
        <v>3</v>
      </c>
      <c r="C32" s="20" t="s">
        <v>87</v>
      </c>
      <c r="D32" s="124" t="s">
        <v>30</v>
      </c>
      <c r="E32" s="125"/>
      <c r="F32" s="24" t="s">
        <v>107</v>
      </c>
      <c r="G32" s="25" t="s">
        <v>62</v>
      </c>
      <c r="H32" s="25">
        <v>1</v>
      </c>
      <c r="I32" s="26">
        <v>3000</v>
      </c>
      <c r="O32" s="41"/>
    </row>
    <row r="33" spans="2:15" ht="25.5" customHeight="1" x14ac:dyDescent="0.3">
      <c r="B33" s="19">
        <v>4</v>
      </c>
      <c r="C33" s="20" t="s">
        <v>87</v>
      </c>
      <c r="D33" s="124" t="s">
        <v>30</v>
      </c>
      <c r="E33" s="125"/>
      <c r="F33" s="24" t="s">
        <v>108</v>
      </c>
      <c r="G33" s="25" t="s">
        <v>62</v>
      </c>
      <c r="H33" s="25">
        <v>1</v>
      </c>
      <c r="I33" s="26">
        <v>1500</v>
      </c>
      <c r="O33" s="41"/>
    </row>
    <row r="34" spans="2:15" ht="15.75" customHeight="1" x14ac:dyDescent="0.3">
      <c r="B34" s="19">
        <v>5</v>
      </c>
      <c r="C34" s="20" t="s">
        <v>87</v>
      </c>
      <c r="D34" s="124"/>
      <c r="E34" s="125"/>
      <c r="F34" s="24" t="s">
        <v>109</v>
      </c>
      <c r="G34" s="25" t="s">
        <v>62</v>
      </c>
      <c r="H34" s="25">
        <v>1</v>
      </c>
      <c r="I34" s="26">
        <v>4200</v>
      </c>
      <c r="O34" s="41"/>
    </row>
    <row r="35" spans="2:15" ht="26.4" x14ac:dyDescent="0.3">
      <c r="B35" s="19">
        <v>6</v>
      </c>
      <c r="C35" s="20" t="s">
        <v>87</v>
      </c>
      <c r="D35" s="124" t="s">
        <v>30</v>
      </c>
      <c r="E35" s="125"/>
      <c r="F35" s="24" t="s">
        <v>32</v>
      </c>
      <c r="G35" s="25" t="s">
        <v>31</v>
      </c>
      <c r="H35" s="25">
        <v>1</v>
      </c>
      <c r="I35" s="26">
        <f>(18509.91*1.9%)+(18240.34*1.6%)</f>
        <v>643.53372999999999</v>
      </c>
    </row>
    <row r="36" spans="2:15" ht="52.8" x14ac:dyDescent="0.3">
      <c r="B36" s="19">
        <v>7</v>
      </c>
      <c r="C36" s="20" t="s">
        <v>87</v>
      </c>
      <c r="D36" s="124" t="s">
        <v>30</v>
      </c>
      <c r="E36" s="125"/>
      <c r="F36" s="51" t="s">
        <v>74</v>
      </c>
      <c r="G36" s="25" t="s">
        <v>62</v>
      </c>
      <c r="H36" s="25">
        <v>1</v>
      </c>
      <c r="I36" s="26">
        <f>957.48*0.05</f>
        <v>47.874000000000002</v>
      </c>
    </row>
    <row r="37" spans="2:15" x14ac:dyDescent="0.3">
      <c r="B37" s="126" t="s">
        <v>86</v>
      </c>
      <c r="C37" s="127"/>
      <c r="D37" s="127"/>
      <c r="E37" s="127"/>
      <c r="F37" s="127"/>
      <c r="G37" s="127"/>
      <c r="H37" s="128"/>
      <c r="I37" s="40">
        <f>SUM(I30:I36)</f>
        <v>14976.603729999999</v>
      </c>
    </row>
    <row r="38" spans="2:15" ht="15.75" customHeight="1" x14ac:dyDescent="0.3">
      <c r="B38" s="121" t="s">
        <v>76</v>
      </c>
      <c r="C38" s="122"/>
      <c r="D38" s="122"/>
      <c r="E38" s="122"/>
      <c r="F38" s="122"/>
      <c r="G38" s="122"/>
      <c r="H38" s="123"/>
      <c r="I38" s="31">
        <f>I14+I22+I28+I37</f>
        <v>36806.603839999996</v>
      </c>
    </row>
    <row r="39" spans="2:15" x14ac:dyDescent="0.3">
      <c r="B39" s="21"/>
      <c r="C39" s="21"/>
      <c r="D39" s="22"/>
      <c r="E39" s="22"/>
      <c r="F39" s="22"/>
      <c r="G39" s="22"/>
      <c r="H39" s="22"/>
      <c r="I39" s="23"/>
    </row>
    <row r="40" spans="2:15" x14ac:dyDescent="0.3">
      <c r="B40" s="14"/>
      <c r="C40" s="14"/>
      <c r="D40" s="14"/>
      <c r="E40" s="14"/>
      <c r="F40" s="14"/>
      <c r="G40" s="14"/>
      <c r="H40" s="14"/>
      <c r="I40" s="14"/>
    </row>
    <row r="41" spans="2:15" ht="29.25" customHeight="1" x14ac:dyDescent="0.3">
      <c r="B41" s="115"/>
      <c r="C41" s="115"/>
      <c r="D41" s="115"/>
      <c r="E41" s="115"/>
      <c r="F41" s="115"/>
      <c r="G41" s="115"/>
      <c r="H41" s="115"/>
      <c r="I41" s="115"/>
    </row>
    <row r="42" spans="2:15" ht="14.4" x14ac:dyDescent="0.3">
      <c r="B42" s="82"/>
      <c r="C42" s="82"/>
      <c r="D42" s="82"/>
      <c r="E42" s="82"/>
    </row>
    <row r="43" spans="2:15" ht="14.4" x14ac:dyDescent="0.3">
      <c r="B43" s="83"/>
      <c r="C43" s="83"/>
      <c r="D43" s="83"/>
      <c r="E43" s="83"/>
      <c r="G43" s="83"/>
      <c r="H43" s="83"/>
      <c r="I43" s="83"/>
    </row>
  </sheetData>
  <mergeCells count="40">
    <mergeCell ref="B37:H37"/>
    <mergeCell ref="D31:E31"/>
    <mergeCell ref="D32:E32"/>
    <mergeCell ref="B29:I29"/>
    <mergeCell ref="D30:E30"/>
    <mergeCell ref="D35:E35"/>
    <mergeCell ref="D36:E36"/>
    <mergeCell ref="D33:E33"/>
    <mergeCell ref="D34:E34"/>
    <mergeCell ref="B23:I23"/>
    <mergeCell ref="D24:E24"/>
    <mergeCell ref="D26:E26"/>
    <mergeCell ref="D27:E27"/>
    <mergeCell ref="B28:H28"/>
    <mergeCell ref="D25:E25"/>
    <mergeCell ref="D11:E11"/>
    <mergeCell ref="D12:E12"/>
    <mergeCell ref="D20:E20"/>
    <mergeCell ref="D21:E21"/>
    <mergeCell ref="B22:H22"/>
    <mergeCell ref="D16:E16"/>
    <mergeCell ref="D17:E17"/>
    <mergeCell ref="D19:E19"/>
    <mergeCell ref="D18:E18"/>
    <mergeCell ref="B43:E43"/>
    <mergeCell ref="G43:I43"/>
    <mergeCell ref="H8:H9"/>
    <mergeCell ref="I8:I9"/>
    <mergeCell ref="B41:I41"/>
    <mergeCell ref="D8:E9"/>
    <mergeCell ref="B8:B9"/>
    <mergeCell ref="C8:C9"/>
    <mergeCell ref="F8:F9"/>
    <mergeCell ref="G8:G9"/>
    <mergeCell ref="B38:H38"/>
    <mergeCell ref="D13:E13"/>
    <mergeCell ref="B14:H14"/>
    <mergeCell ref="B15:I15"/>
    <mergeCell ref="B42:E42"/>
    <mergeCell ref="B10:I10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19"/>
  <sheetViews>
    <sheetView zoomScaleNormal="100" workbookViewId="0">
      <selection activeCell="F18" sqref="F18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0.88671875" style="11" customWidth="1"/>
    <col min="10" max="16384" width="9.109375" style="11"/>
  </cols>
  <sheetData>
    <row r="1" spans="2:10" x14ac:dyDescent="0.3">
      <c r="B1" s="7"/>
      <c r="C1" s="8"/>
      <c r="D1" s="9"/>
      <c r="E1" s="10"/>
      <c r="F1" s="10"/>
      <c r="G1" s="7"/>
      <c r="H1" s="7"/>
    </row>
    <row r="2" spans="2:10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0" ht="18" x14ac:dyDescent="0.35">
      <c r="B3" s="12" t="s">
        <v>33</v>
      </c>
      <c r="C3" s="12"/>
      <c r="D3" s="13"/>
      <c r="E3" s="13"/>
      <c r="F3" s="13"/>
      <c r="G3" s="13"/>
      <c r="H3" s="14"/>
      <c r="I3" s="14"/>
    </row>
    <row r="4" spans="2:10" ht="18" x14ac:dyDescent="0.35">
      <c r="B4" s="12" t="s">
        <v>101</v>
      </c>
      <c r="C4" s="12"/>
      <c r="D4" s="15"/>
      <c r="E4" s="15"/>
      <c r="F4" s="12"/>
      <c r="G4" s="13"/>
      <c r="H4" s="14"/>
      <c r="I4" s="14"/>
    </row>
    <row r="5" spans="2:10" ht="18" x14ac:dyDescent="0.35">
      <c r="B5" s="12" t="s">
        <v>99</v>
      </c>
      <c r="C5" s="12"/>
      <c r="D5" s="15"/>
      <c r="E5" s="15"/>
      <c r="F5" s="12"/>
      <c r="G5" s="13"/>
      <c r="H5" s="14"/>
      <c r="I5" s="14"/>
    </row>
    <row r="6" spans="2:10" ht="18" x14ac:dyDescent="0.35">
      <c r="B6" s="27" t="s">
        <v>100</v>
      </c>
      <c r="C6" s="27"/>
      <c r="D6" s="28"/>
      <c r="E6" s="28"/>
      <c r="F6" s="27"/>
      <c r="G6" s="29"/>
      <c r="H6" s="29"/>
      <c r="I6" s="29"/>
      <c r="J6" s="30"/>
    </row>
    <row r="7" spans="2:10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45379</v>
      </c>
    </row>
    <row r="8" spans="2:10" ht="12.75" customHeight="1" x14ac:dyDescent="0.3">
      <c r="B8" s="118" t="s">
        <v>20</v>
      </c>
      <c r="C8" s="111" t="s">
        <v>27</v>
      </c>
      <c r="D8" s="116" t="s">
        <v>21</v>
      </c>
      <c r="E8" s="113"/>
      <c r="F8" s="111" t="s">
        <v>22</v>
      </c>
      <c r="G8" s="111" t="s">
        <v>23</v>
      </c>
      <c r="H8" s="111" t="s">
        <v>24</v>
      </c>
      <c r="I8" s="113" t="s">
        <v>26</v>
      </c>
    </row>
    <row r="9" spans="2:10" ht="24" customHeight="1" x14ac:dyDescent="0.3">
      <c r="B9" s="119"/>
      <c r="C9" s="112"/>
      <c r="D9" s="117"/>
      <c r="E9" s="114"/>
      <c r="F9" s="120"/>
      <c r="G9" s="120"/>
      <c r="H9" s="112"/>
      <c r="I9" s="114"/>
    </row>
    <row r="10" spans="2:10" x14ac:dyDescent="0.3">
      <c r="B10" s="129" t="s">
        <v>77</v>
      </c>
      <c r="C10" s="130"/>
      <c r="D10" s="130"/>
      <c r="E10" s="130"/>
      <c r="F10" s="130"/>
      <c r="G10" s="130"/>
      <c r="H10" s="130"/>
      <c r="I10" s="131"/>
    </row>
    <row r="11" spans="2:10" ht="26.4" x14ac:dyDescent="0.3">
      <c r="B11" s="19">
        <v>1</v>
      </c>
      <c r="C11" s="20" t="s">
        <v>79</v>
      </c>
      <c r="D11" s="124" t="s">
        <v>30</v>
      </c>
      <c r="E11" s="125"/>
      <c r="F11" s="24" t="s">
        <v>75</v>
      </c>
      <c r="G11" s="25" t="s">
        <v>62</v>
      </c>
      <c r="H11" s="25">
        <v>1</v>
      </c>
      <c r="I11" s="26">
        <v>3496</v>
      </c>
    </row>
    <row r="12" spans="2:10" ht="24" customHeight="1" x14ac:dyDescent="0.3">
      <c r="B12" s="19">
        <v>2</v>
      </c>
      <c r="C12" s="20" t="s">
        <v>79</v>
      </c>
      <c r="D12" s="124" t="s">
        <v>30</v>
      </c>
      <c r="E12" s="125"/>
      <c r="F12" s="52" t="s">
        <v>103</v>
      </c>
      <c r="G12" s="25" t="s">
        <v>62</v>
      </c>
      <c r="H12" s="25">
        <v>1</v>
      </c>
      <c r="I12" s="26">
        <v>5597</v>
      </c>
    </row>
    <row r="13" spans="2:10" x14ac:dyDescent="0.3">
      <c r="B13" s="126" t="s">
        <v>78</v>
      </c>
      <c r="C13" s="127"/>
      <c r="D13" s="127"/>
      <c r="E13" s="127"/>
      <c r="F13" s="127"/>
      <c r="G13" s="127"/>
      <c r="H13" s="128"/>
      <c r="I13" s="40">
        <f>I11+I12</f>
        <v>9093</v>
      </c>
    </row>
    <row r="14" spans="2:10" ht="15.75" customHeight="1" x14ac:dyDescent="0.3">
      <c r="B14" s="121" t="s">
        <v>76</v>
      </c>
      <c r="C14" s="122"/>
      <c r="D14" s="122"/>
      <c r="E14" s="122"/>
      <c r="F14" s="122"/>
      <c r="G14" s="122"/>
      <c r="H14" s="123"/>
      <c r="I14" s="31">
        <f>I13</f>
        <v>9093</v>
      </c>
    </row>
    <row r="15" spans="2:10" x14ac:dyDescent="0.3">
      <c r="B15" s="21"/>
      <c r="C15" s="21"/>
      <c r="D15" s="22"/>
      <c r="E15" s="22"/>
      <c r="F15" s="22"/>
      <c r="G15" s="22"/>
      <c r="H15" s="22"/>
      <c r="I15" s="23"/>
    </row>
    <row r="16" spans="2:10" x14ac:dyDescent="0.3">
      <c r="B16" s="14"/>
      <c r="C16" s="14"/>
      <c r="D16" s="14"/>
      <c r="E16" s="14"/>
      <c r="F16" s="14"/>
      <c r="G16" s="14"/>
      <c r="H16" s="14"/>
      <c r="I16" s="14"/>
    </row>
    <row r="17" spans="2:9" ht="29.25" customHeight="1" x14ac:dyDescent="0.3">
      <c r="B17" s="115"/>
      <c r="C17" s="115"/>
      <c r="D17" s="115"/>
      <c r="E17" s="115"/>
      <c r="F17" s="115"/>
      <c r="G17" s="115"/>
      <c r="H17" s="115"/>
      <c r="I17" s="115"/>
    </row>
    <row r="18" spans="2:9" ht="14.4" x14ac:dyDescent="0.3">
      <c r="B18" s="82"/>
      <c r="C18" s="82"/>
      <c r="D18" s="82"/>
      <c r="E18" s="82"/>
    </row>
    <row r="19" spans="2:9" ht="14.4" x14ac:dyDescent="0.3">
      <c r="B19" s="83"/>
      <c r="C19" s="83"/>
      <c r="D19" s="83"/>
      <c r="E19" s="83"/>
      <c r="G19" s="83"/>
      <c r="H19" s="83"/>
      <c r="I19" s="83"/>
    </row>
  </sheetData>
  <mergeCells count="16">
    <mergeCell ref="B13:H13"/>
    <mergeCell ref="B18:E18"/>
    <mergeCell ref="B19:E19"/>
    <mergeCell ref="G19:I19"/>
    <mergeCell ref="H8:H9"/>
    <mergeCell ref="I8:I9"/>
    <mergeCell ref="B17:I17"/>
    <mergeCell ref="B14:H14"/>
    <mergeCell ref="B8:B9"/>
    <mergeCell ref="C8:C9"/>
    <mergeCell ref="D8:E9"/>
    <mergeCell ref="F8:F9"/>
    <mergeCell ref="G8:G9"/>
    <mergeCell ref="B10:I10"/>
    <mergeCell ref="D11:E11"/>
    <mergeCell ref="D12:E12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R54"/>
  <sheetViews>
    <sheetView showRuler="0" topLeftCell="A16" zoomScaleNormal="100" workbookViewId="0">
      <selection activeCell="J51" sqref="J51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  <col min="18" max="18" width="22.44140625" customWidth="1"/>
  </cols>
  <sheetData>
    <row r="1" spans="1:13" x14ac:dyDescent="0.3">
      <c r="A1" s="167" t="s">
        <v>72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x14ac:dyDescent="0.3">
      <c r="A2" s="167" t="s">
        <v>110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x14ac:dyDescent="0.3">
      <c r="A3" s="168" t="s">
        <v>111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3" x14ac:dyDescent="0.3">
      <c r="A4" s="64" t="s">
        <v>113</v>
      </c>
      <c r="B4" s="65"/>
      <c r="C4" s="65"/>
      <c r="D4" s="59"/>
      <c r="E4" s="64" t="s">
        <v>89</v>
      </c>
      <c r="F4" s="65"/>
      <c r="G4" s="65"/>
      <c r="H4" s="65"/>
      <c r="I4" s="59"/>
      <c r="J4" s="64" t="s">
        <v>90</v>
      </c>
      <c r="K4" s="65"/>
      <c r="L4" s="65"/>
      <c r="M4" s="59"/>
    </row>
    <row r="5" spans="1:13" x14ac:dyDescent="0.3">
      <c r="A5" s="64" t="s">
        <v>114</v>
      </c>
      <c r="B5" s="59"/>
      <c r="C5" s="64" t="s">
        <v>91</v>
      </c>
      <c r="D5" s="65"/>
      <c r="E5" s="65"/>
      <c r="F5" s="65"/>
      <c r="G5" s="65"/>
      <c r="H5" s="59"/>
      <c r="I5" s="64" t="s">
        <v>92</v>
      </c>
      <c r="J5" s="65"/>
      <c r="K5" s="65"/>
      <c r="L5" s="65"/>
      <c r="M5" s="59"/>
    </row>
    <row r="6" spans="1:13" x14ac:dyDescent="0.3">
      <c r="A6" s="64" t="s">
        <v>93</v>
      </c>
      <c r="B6" s="65"/>
      <c r="C6" s="65"/>
      <c r="D6" s="65"/>
      <c r="E6" s="65"/>
      <c r="F6" s="65"/>
      <c r="G6" s="59"/>
      <c r="H6" s="64" t="s">
        <v>94</v>
      </c>
      <c r="I6" s="65"/>
      <c r="J6" s="65"/>
      <c r="K6" s="65"/>
      <c r="L6" s="65"/>
      <c r="M6" s="59"/>
    </row>
    <row r="7" spans="1:13" x14ac:dyDescent="0.3">
      <c r="A7" s="64" t="s">
        <v>96</v>
      </c>
      <c r="B7" s="65"/>
      <c r="C7" s="65"/>
      <c r="D7" s="65"/>
      <c r="E7" s="65"/>
      <c r="F7" s="65"/>
      <c r="G7" s="65"/>
      <c r="H7" s="57" t="s">
        <v>95</v>
      </c>
      <c r="I7" s="57"/>
      <c r="J7" s="57"/>
      <c r="K7" s="57"/>
      <c r="L7" s="57"/>
      <c r="M7" s="57"/>
    </row>
    <row r="8" spans="1:13" x14ac:dyDescent="0.3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1:13" ht="38.25" customHeight="1" x14ac:dyDescent="0.3">
      <c r="A9" s="166" t="s">
        <v>34</v>
      </c>
      <c r="B9" s="166"/>
      <c r="C9" s="166"/>
      <c r="D9" s="166"/>
      <c r="E9" s="172" t="s">
        <v>35</v>
      </c>
      <c r="F9" s="172"/>
      <c r="G9" s="169" t="s">
        <v>36</v>
      </c>
      <c r="H9" s="170"/>
      <c r="I9" s="171"/>
      <c r="J9" s="169" t="s">
        <v>37</v>
      </c>
      <c r="K9" s="170"/>
      <c r="L9" s="171"/>
      <c r="M9" s="34" t="s">
        <v>38</v>
      </c>
    </row>
    <row r="10" spans="1:13" x14ac:dyDescent="0.3">
      <c r="A10" s="181" t="s">
        <v>39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3"/>
    </row>
    <row r="11" spans="1:13" x14ac:dyDescent="0.3">
      <c r="A11" s="184" t="s">
        <v>40</v>
      </c>
      <c r="B11" s="185"/>
      <c r="C11" s="185"/>
      <c r="D11" s="186"/>
      <c r="E11" s="155">
        <v>0</v>
      </c>
      <c r="F11" s="96"/>
      <c r="G11" s="173">
        <v>23285.919999999998</v>
      </c>
      <c r="H11" s="175"/>
      <c r="I11" s="174"/>
      <c r="J11" s="173">
        <v>15520.72</v>
      </c>
      <c r="K11" s="175"/>
      <c r="L11" s="174"/>
      <c r="M11" s="38">
        <f>E11+G11-J11</f>
        <v>7765.1999999999989</v>
      </c>
    </row>
    <row r="12" spans="1:13" ht="14.25" customHeight="1" x14ac:dyDescent="0.3">
      <c r="A12" s="137" t="s">
        <v>41</v>
      </c>
      <c r="B12" s="138"/>
      <c r="C12" s="138"/>
      <c r="D12" s="139"/>
      <c r="E12" s="155">
        <v>0</v>
      </c>
      <c r="F12" s="155"/>
      <c r="G12" s="155">
        <v>18996.36</v>
      </c>
      <c r="H12" s="155"/>
      <c r="I12" s="155"/>
      <c r="J12" s="155">
        <v>12661.6</v>
      </c>
      <c r="K12" s="155"/>
      <c r="L12" s="155"/>
      <c r="M12" s="38">
        <f>E12+G12-J12</f>
        <v>6334.76</v>
      </c>
    </row>
    <row r="13" spans="1:13" ht="21" customHeight="1" x14ac:dyDescent="0.3">
      <c r="A13" s="53" t="s">
        <v>42</v>
      </c>
      <c r="B13" s="54"/>
      <c r="C13" s="54"/>
      <c r="D13" s="55"/>
      <c r="E13" s="134"/>
      <c r="F13" s="136"/>
      <c r="G13" s="134">
        <f>SUM(G11:G12)</f>
        <v>42282.28</v>
      </c>
      <c r="H13" s="135"/>
      <c r="I13" s="136"/>
      <c r="J13" s="134">
        <f>SUM(J11:J12)</f>
        <v>28182.32</v>
      </c>
      <c r="K13" s="54"/>
      <c r="L13" s="55"/>
      <c r="M13" s="37">
        <f>SUM(M11:M12)</f>
        <v>14099.96</v>
      </c>
    </row>
    <row r="14" spans="1:13" x14ac:dyDescent="0.3">
      <c r="A14" s="96" t="s">
        <v>16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48">
        <v>3244.03</v>
      </c>
    </row>
    <row r="15" spans="1:13" x14ac:dyDescent="0.3">
      <c r="A15" s="53" t="s">
        <v>65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5"/>
      <c r="M15" s="37">
        <v>6013.44</v>
      </c>
    </row>
    <row r="16" spans="1:13" x14ac:dyDescent="0.3">
      <c r="A16" s="53" t="s">
        <v>97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5"/>
      <c r="M16" s="37">
        <v>345.35</v>
      </c>
    </row>
    <row r="17" spans="1:18" x14ac:dyDescent="0.3">
      <c r="A17" s="53" t="s">
        <v>56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5"/>
      <c r="M17" s="37">
        <v>127.71</v>
      </c>
    </row>
    <row r="18" spans="1:18" x14ac:dyDescent="0.3">
      <c r="A18" s="181" t="s">
        <v>43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3"/>
    </row>
    <row r="19" spans="1:18" x14ac:dyDescent="0.3">
      <c r="A19" s="178" t="s">
        <v>13</v>
      </c>
      <c r="B19" s="179"/>
      <c r="C19" s="179"/>
      <c r="D19" s="180"/>
      <c r="E19" s="173">
        <v>0</v>
      </c>
      <c r="F19" s="174"/>
      <c r="G19" s="173">
        <v>502.18</v>
      </c>
      <c r="H19" s="175"/>
      <c r="I19" s="174"/>
      <c r="J19" s="173">
        <v>295.44</v>
      </c>
      <c r="K19" s="176"/>
      <c r="L19" s="177"/>
      <c r="M19" s="38">
        <f>E19+G19-J19</f>
        <v>206.74</v>
      </c>
    </row>
    <row r="20" spans="1:18" ht="14.25" customHeight="1" x14ac:dyDescent="0.3">
      <c r="A20" s="53" t="s">
        <v>14</v>
      </c>
      <c r="B20" s="54"/>
      <c r="C20" s="54"/>
      <c r="D20" s="55"/>
      <c r="E20" s="155">
        <v>0</v>
      </c>
      <c r="F20" s="155"/>
      <c r="G20" s="134">
        <v>181.88</v>
      </c>
      <c r="H20" s="135"/>
      <c r="I20" s="136"/>
      <c r="J20" s="134">
        <v>111.71</v>
      </c>
      <c r="K20" s="135"/>
      <c r="L20" s="136"/>
      <c r="M20" s="38">
        <f t="shared" ref="M20:M21" si="0">E20+G20-J20</f>
        <v>70.17</v>
      </c>
    </row>
    <row r="21" spans="1:18" x14ac:dyDescent="0.3">
      <c r="A21" s="53" t="s">
        <v>15</v>
      </c>
      <c r="B21" s="54"/>
      <c r="C21" s="54"/>
      <c r="D21" s="55"/>
      <c r="E21" s="155">
        <v>0</v>
      </c>
      <c r="F21" s="155"/>
      <c r="G21" s="53">
        <v>5290.72</v>
      </c>
      <c r="H21" s="54"/>
      <c r="I21" s="55"/>
      <c r="J21" s="134">
        <v>3200.76</v>
      </c>
      <c r="K21" s="54"/>
      <c r="L21" s="55"/>
      <c r="M21" s="38">
        <f t="shared" si="0"/>
        <v>2089.96</v>
      </c>
    </row>
    <row r="22" spans="1:18" ht="27.75" customHeight="1" x14ac:dyDescent="0.3">
      <c r="A22" s="137" t="s">
        <v>44</v>
      </c>
      <c r="B22" s="138"/>
      <c r="C22" s="138"/>
      <c r="D22" s="139"/>
      <c r="E22" s="155"/>
      <c r="F22" s="155"/>
      <c r="G22" s="134">
        <f>SUM(G19:G21)</f>
        <v>5974.7800000000007</v>
      </c>
      <c r="H22" s="135"/>
      <c r="I22" s="136"/>
      <c r="J22" s="53">
        <f>SUM(J19:J21)</f>
        <v>3607.9100000000003</v>
      </c>
      <c r="K22" s="54"/>
      <c r="L22" s="55"/>
      <c r="M22" s="36">
        <f>SUM(M19:M21)</f>
        <v>2366.87</v>
      </c>
    </row>
    <row r="23" spans="1:18" ht="18.75" customHeight="1" x14ac:dyDescent="0.3">
      <c r="A23" s="137" t="s">
        <v>9</v>
      </c>
      <c r="B23" s="138"/>
      <c r="C23" s="138"/>
      <c r="D23" s="138"/>
      <c r="E23" s="155"/>
      <c r="F23" s="155"/>
      <c r="G23" s="134"/>
      <c r="H23" s="135"/>
      <c r="I23" s="136"/>
      <c r="J23" s="53"/>
      <c r="K23" s="54"/>
      <c r="L23" s="55"/>
      <c r="M23" s="36">
        <f>M13+M14+M15+M16+M17+M22</f>
        <v>26197.359999999993</v>
      </c>
    </row>
    <row r="24" spans="1:18" ht="17.25" customHeight="1" x14ac:dyDescent="0.3">
      <c r="A24" s="163" t="s">
        <v>45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5"/>
    </row>
    <row r="25" spans="1:18" x14ac:dyDescent="0.3">
      <c r="A25" s="5" t="s">
        <v>20</v>
      </c>
      <c r="B25" s="166" t="s">
        <v>46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57" t="s">
        <v>47</v>
      </c>
      <c r="M25" s="157"/>
    </row>
    <row r="26" spans="1:18" x14ac:dyDescent="0.3">
      <c r="A26" s="32">
        <v>1</v>
      </c>
      <c r="B26" s="156" t="s">
        <v>28</v>
      </c>
      <c r="C26" s="156"/>
      <c r="D26" s="156"/>
      <c r="E26" s="156"/>
      <c r="F26" s="156"/>
      <c r="G26" s="156"/>
      <c r="H26" s="156"/>
      <c r="I26" s="156"/>
      <c r="J26" s="156"/>
      <c r="K26" s="156"/>
      <c r="L26" s="134">
        <f>2585.2*4</f>
        <v>10340.799999999999</v>
      </c>
      <c r="M26" s="136"/>
    </row>
    <row r="27" spans="1:18" ht="15.75" customHeight="1" x14ac:dyDescent="0.3">
      <c r="A27" s="32">
        <v>2</v>
      </c>
      <c r="B27" s="156" t="s">
        <v>32</v>
      </c>
      <c r="C27" s="156"/>
      <c r="D27" s="156"/>
      <c r="E27" s="156"/>
      <c r="F27" s="156"/>
      <c r="G27" s="156"/>
      <c r="H27" s="156"/>
      <c r="I27" s="156"/>
      <c r="J27" s="156"/>
      <c r="K27" s="156"/>
      <c r="L27" s="53">
        <v>2213.3200000000002</v>
      </c>
      <c r="M27" s="55"/>
    </row>
    <row r="28" spans="1:18" ht="15.6" x14ac:dyDescent="0.3">
      <c r="A28" s="32">
        <v>3</v>
      </c>
      <c r="B28" s="156" t="s">
        <v>74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5">
        <f>47.87*4</f>
        <v>191.48</v>
      </c>
      <c r="M28" s="155"/>
      <c r="R28" s="49"/>
    </row>
    <row r="29" spans="1:18" x14ac:dyDescent="0.3">
      <c r="A29" s="32">
        <v>4</v>
      </c>
      <c r="B29" s="142" t="s">
        <v>63</v>
      </c>
      <c r="C29" s="142"/>
      <c r="D29" s="142"/>
      <c r="E29" s="142"/>
      <c r="F29" s="142"/>
      <c r="G29" s="142"/>
      <c r="H29" s="142"/>
      <c r="I29" s="142"/>
      <c r="J29" s="142"/>
      <c r="K29" s="143"/>
      <c r="L29" s="134">
        <f>'РЕМОНТ ЖИЛЬЯ'!I14</f>
        <v>9093</v>
      </c>
      <c r="M29" s="136"/>
    </row>
    <row r="30" spans="1:18" x14ac:dyDescent="0.3">
      <c r="A30" s="32">
        <v>5</v>
      </c>
      <c r="B30" s="141" t="s">
        <v>64</v>
      </c>
      <c r="C30" s="142"/>
      <c r="D30" s="142"/>
      <c r="E30" s="142"/>
      <c r="F30" s="142"/>
      <c r="G30" s="142"/>
      <c r="H30" s="142"/>
      <c r="I30" s="142"/>
      <c r="J30" s="142"/>
      <c r="K30" s="143"/>
      <c r="L30" s="134">
        <v>24061</v>
      </c>
      <c r="M30" s="136"/>
    </row>
    <row r="31" spans="1:18" x14ac:dyDescent="0.3">
      <c r="A31" s="160" t="s">
        <v>48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2"/>
      <c r="L31" s="158">
        <f>SUM(L26:L30)</f>
        <v>45899.6</v>
      </c>
      <c r="M31" s="159"/>
    </row>
    <row r="32" spans="1:18" x14ac:dyDescent="0.3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50"/>
      <c r="L32" s="140"/>
      <c r="M32" s="140"/>
    </row>
    <row r="33" spans="1:15" x14ac:dyDescent="0.3">
      <c r="A33" s="144" t="s">
        <v>49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6"/>
      <c r="L33" s="132">
        <v>0</v>
      </c>
      <c r="M33" s="133"/>
    </row>
    <row r="34" spans="1:15" x14ac:dyDescent="0.3">
      <c r="A34" s="144" t="s">
        <v>53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6"/>
      <c r="L34" s="132">
        <f>M23</f>
        <v>26197.359999999993</v>
      </c>
      <c r="M34" s="133"/>
    </row>
    <row r="35" spans="1:15" x14ac:dyDescent="0.3">
      <c r="A35" s="144" t="s">
        <v>50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6"/>
      <c r="L35" s="132">
        <f>J13</f>
        <v>28182.32</v>
      </c>
      <c r="M35" s="133"/>
    </row>
    <row r="36" spans="1:15" x14ac:dyDescent="0.3">
      <c r="A36" s="144" t="s">
        <v>51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6"/>
      <c r="L36" s="132">
        <f>L31</f>
        <v>45899.6</v>
      </c>
      <c r="M36" s="133"/>
    </row>
    <row r="37" spans="1:15" x14ac:dyDescent="0.3">
      <c r="A37" s="144" t="s">
        <v>52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6"/>
      <c r="L37" s="132">
        <f>L35-L36</f>
        <v>-17717.28</v>
      </c>
      <c r="M37" s="152"/>
      <c r="O37" s="42"/>
    </row>
    <row r="38" spans="1:15" x14ac:dyDescent="0.3">
      <c r="A38" s="3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</row>
    <row r="39" spans="1:15" x14ac:dyDescent="0.3">
      <c r="A39" s="35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47"/>
      <c r="M39" s="147"/>
    </row>
    <row r="40" spans="1:15" x14ac:dyDescent="0.3">
      <c r="A40" s="35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</row>
    <row r="41" spans="1:15" x14ac:dyDescent="0.3">
      <c r="A41" s="35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</row>
    <row r="42" spans="1:15" x14ac:dyDescent="0.3">
      <c r="A42" s="1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"/>
      <c r="M42" s="1"/>
    </row>
    <row r="43" spans="1:15" x14ac:dyDescent="0.3">
      <c r="A43" s="1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</row>
    <row r="44" spans="1:1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</sheetData>
  <mergeCells count="94">
    <mergeCell ref="A7:G7"/>
    <mergeCell ref="H7:M7"/>
    <mergeCell ref="E19:F19"/>
    <mergeCell ref="G19:I19"/>
    <mergeCell ref="J19:L19"/>
    <mergeCell ref="A19:D19"/>
    <mergeCell ref="A10:M10"/>
    <mergeCell ref="A11:D11"/>
    <mergeCell ref="E11:F11"/>
    <mergeCell ref="J13:L13"/>
    <mergeCell ref="A18:M18"/>
    <mergeCell ref="G11:I11"/>
    <mergeCell ref="G12:I12"/>
    <mergeCell ref="J12:L12"/>
    <mergeCell ref="J11:L11"/>
    <mergeCell ref="A12:D12"/>
    <mergeCell ref="E12:F12"/>
    <mergeCell ref="A13:D13"/>
    <mergeCell ref="E13:F13"/>
    <mergeCell ref="G13:I13"/>
    <mergeCell ref="A1:M1"/>
    <mergeCell ref="A2:M2"/>
    <mergeCell ref="A3:M3"/>
    <mergeCell ref="G9:I9"/>
    <mergeCell ref="J9:L9"/>
    <mergeCell ref="A9:D9"/>
    <mergeCell ref="E9:F9"/>
    <mergeCell ref="A8:M8"/>
    <mergeCell ref="A4:D4"/>
    <mergeCell ref="E4:I4"/>
    <mergeCell ref="J4:M4"/>
    <mergeCell ref="A5:B5"/>
    <mergeCell ref="C5:H5"/>
    <mergeCell ref="I5:M5"/>
    <mergeCell ref="A6:G6"/>
    <mergeCell ref="H6:M6"/>
    <mergeCell ref="L31:M31"/>
    <mergeCell ref="E23:F23"/>
    <mergeCell ref="G23:I23"/>
    <mergeCell ref="J23:L23"/>
    <mergeCell ref="A31:K31"/>
    <mergeCell ref="B27:K27"/>
    <mergeCell ref="L26:M26"/>
    <mergeCell ref="L27:M27"/>
    <mergeCell ref="A24:M24"/>
    <mergeCell ref="L28:M28"/>
    <mergeCell ref="B25:K25"/>
    <mergeCell ref="B29:K29"/>
    <mergeCell ref="E20:F20"/>
    <mergeCell ref="B28:K28"/>
    <mergeCell ref="L25:M25"/>
    <mergeCell ref="B26:K26"/>
    <mergeCell ref="A23:D23"/>
    <mergeCell ref="G21:I21"/>
    <mergeCell ref="J21:L21"/>
    <mergeCell ref="E22:F22"/>
    <mergeCell ref="E21:F21"/>
    <mergeCell ref="B42:K42"/>
    <mergeCell ref="B43:K43"/>
    <mergeCell ref="L43:M43"/>
    <mergeCell ref="A34:K34"/>
    <mergeCell ref="L34:M34"/>
    <mergeCell ref="L36:M36"/>
    <mergeCell ref="L37:M37"/>
    <mergeCell ref="L38:M38"/>
    <mergeCell ref="L39:M39"/>
    <mergeCell ref="L40:M40"/>
    <mergeCell ref="L41:M41"/>
    <mergeCell ref="L35:M35"/>
    <mergeCell ref="B38:K38"/>
    <mergeCell ref="B39:K39"/>
    <mergeCell ref="B41:K41"/>
    <mergeCell ref="A37:K37"/>
    <mergeCell ref="A35:K35"/>
    <mergeCell ref="A36:K36"/>
    <mergeCell ref="B40:K40"/>
    <mergeCell ref="A32:K32"/>
    <mergeCell ref="A33:K33"/>
    <mergeCell ref="A16:L16"/>
    <mergeCell ref="L33:M33"/>
    <mergeCell ref="A14:L14"/>
    <mergeCell ref="A15:L15"/>
    <mergeCell ref="G22:I22"/>
    <mergeCell ref="J22:L22"/>
    <mergeCell ref="A22:D22"/>
    <mergeCell ref="A17:L17"/>
    <mergeCell ref="L32:M32"/>
    <mergeCell ref="L29:M29"/>
    <mergeCell ref="B30:K30"/>
    <mergeCell ref="L30:M30"/>
    <mergeCell ref="A20:D20"/>
    <mergeCell ref="G20:I20"/>
    <mergeCell ref="J20:L20"/>
    <mergeCell ref="A21:D21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Ленина 222-В</vt:lpstr>
      <vt:lpstr>СОДЕРЖАНИЕ ЖИЛЬЯ</vt:lpstr>
      <vt:lpstr>РЕМОНТ ЖИЛЬЯ</vt:lpstr>
      <vt:lpstr>ОТЧЕТ Ленина 222-В  на подпись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2024-03-28T15:24:43Z</dcterms:modified>
</cp:coreProperties>
</file>