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конькова\"/>
    </mc:Choice>
  </mc:AlternateContent>
  <xr:revisionPtr revIDLastSave="0" documentId="13_ncr:1_{93E7D144-A711-41D5-848A-00EFF2C9006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Ленина 125-А" sheetId="1" r:id="rId1"/>
    <sheet name="СОДЕРЖАНИЕ ЖИЛЬЯ" sheetId="2" r:id="rId2"/>
    <sheet name="РЕМОНТ ЖИЛЬЯ" sheetId="3" r:id="rId3"/>
    <sheet name="ОТЧЕТ Ленина125-А." sheetId="4" r:id="rId4"/>
  </sheets>
  <calcPr calcId="191029" refMode="R1C1"/>
</workbook>
</file>

<file path=xl/calcChain.xml><?xml version="1.0" encoding="utf-8"?>
<calcChain xmlns="http://schemas.openxmlformats.org/spreadsheetml/2006/main">
  <c r="L27" i="4" l="1"/>
  <c r="L25" i="4"/>
  <c r="L29" i="4" s="1"/>
  <c r="J19" i="4"/>
  <c r="K22" i="1"/>
  <c r="K23" i="1"/>
  <c r="K24" i="1"/>
  <c r="K21" i="1"/>
  <c r="I33" i="2"/>
  <c r="I28" i="2"/>
  <c r="I22" i="2"/>
  <c r="I16" i="2"/>
  <c r="I17" i="2"/>
  <c r="I31" i="1"/>
  <c r="I30" i="1"/>
  <c r="I29" i="1"/>
  <c r="C22" i="1"/>
  <c r="M22" i="1" s="1"/>
  <c r="C23" i="1" s="1"/>
  <c r="M23" i="1" s="1"/>
  <c r="C24" i="1" s="1"/>
  <c r="M24" i="1" s="1"/>
  <c r="M21" i="1"/>
  <c r="M12" i="1"/>
  <c r="C13" i="1" s="1"/>
  <c r="M13" i="1" s="1"/>
  <c r="C14" i="1" s="1"/>
  <c r="M14" i="1" s="1"/>
  <c r="C15" i="1" s="1"/>
  <c r="M15" i="1" s="1"/>
  <c r="K25" i="1" l="1"/>
  <c r="G16" i="1"/>
  <c r="E16" i="1"/>
  <c r="M16" i="1"/>
  <c r="M12" i="4" l="1"/>
  <c r="M11" i="4"/>
  <c r="M13" i="4" s="1"/>
  <c r="M20" i="4"/>
  <c r="M18" i="4"/>
  <c r="G21" i="4" l="1"/>
  <c r="J21" i="4" l="1"/>
  <c r="M21" i="4"/>
  <c r="M22" i="4" s="1"/>
  <c r="K30" i="1"/>
  <c r="K31" i="1"/>
  <c r="I32" i="2"/>
  <c r="I26" i="2"/>
  <c r="I20" i="2"/>
  <c r="I11" i="2"/>
  <c r="I23" i="2"/>
  <c r="I29" i="2" s="1"/>
  <c r="I34" i="2" s="1"/>
  <c r="K29" i="1" l="1"/>
  <c r="L30" i="4" l="1"/>
  <c r="L35" i="4" s="1"/>
  <c r="J13" i="4"/>
  <c r="L34" i="4" s="1"/>
  <c r="G13" i="4"/>
  <c r="K32" i="1"/>
  <c r="I32" i="1"/>
  <c r="L36" i="4" l="1"/>
  <c r="G25" i="1"/>
  <c r="E25" i="1"/>
  <c r="L7" i="1" l="1"/>
  <c r="L6" i="1"/>
  <c r="I35" i="2"/>
  <c r="I15" i="1" s="1"/>
  <c r="K15" i="1" s="1"/>
  <c r="I30" i="2"/>
  <c r="I14" i="1" s="1"/>
  <c r="K14" i="1" s="1"/>
  <c r="I24" i="2"/>
  <c r="I13" i="1" s="1"/>
  <c r="K13" i="1" s="1"/>
  <c r="I18" i="2"/>
  <c r="I36" i="2" l="1"/>
  <c r="I12" i="1"/>
  <c r="K12" i="1" l="1"/>
  <c r="K16" i="1" s="1"/>
  <c r="K17" i="1" s="1"/>
  <c r="I16" i="1"/>
  <c r="M25" i="1"/>
  <c r="I7" i="3"/>
  <c r="I7" i="2" l="1"/>
  <c r="I25" i="1" l="1"/>
  <c r="K26" i="1"/>
  <c r="M39" i="1" s="1"/>
  <c r="M32" i="1"/>
  <c r="M38" i="1" s="1"/>
</calcChain>
</file>

<file path=xl/sharedStrings.xml><?xml version="1.0" encoding="utf-8"?>
<sst xmlns="http://schemas.openxmlformats.org/spreadsheetml/2006/main" count="212" uniqueCount="107">
  <si>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</si>
  <si>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</si>
  <si>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</si>
  <si>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</si>
  <si>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</si>
  <si>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</si>
  <si>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</si>
  <si>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</si>
  <si>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</si>
  <si>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</si>
  <si>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</si>
  <si>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</si>
  <si>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</si>
  <si>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</si>
  <si>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</si>
  <si>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</si>
  <si>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</si>
  <si>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</si>
  <si>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</si>
  <si>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</si>
  <si>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</si>
  <si>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</si>
  <si>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</si>
  <si>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</si>
  <si>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</si>
  <si>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</si>
  <si>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</si>
  <si>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</si>
  <si>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</si>
  <si>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</si>
  <si>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</si>
  <si>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</si>
  <si>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</si>
  <si>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</si>
  <si>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Ежемесячный обход и осмотр инженерных коммуникаций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</si>
  <si>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</si>
  <si>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</si>
  <si>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</si>
  <si>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</si>
  <si>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</si>
  <si>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</si>
  <si>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</si>
  <si>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</si>
  <si>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</si>
  <si>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</si>
  <si>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</si>
  <si>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</si>
  <si>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</si>
  <si>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</si>
  <si>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</si>
  <si>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</si>
  <si>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</si>
  <si>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</si>
  <si>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</si>
  <si>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</si>
  <si>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</si>
  <si>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</si>
  <si>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</si>
  <si>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</si>
  <si>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Начисленно средств за 2022г.</t>
  </si>
  <si>
    <t>Оплачено средств за 2022г.</t>
  </si>
  <si>
    <t>Сентябрь</t>
  </si>
  <si>
    <t>Октябрь</t>
  </si>
  <si>
    <t>Ноябрь</t>
  </si>
  <si>
    <t>Сентябрь 2022г.</t>
  </si>
  <si>
    <t>ИТОГО сентябрьь 2022г.</t>
  </si>
  <si>
    <t>Октябрь 2022г.</t>
  </si>
  <si>
    <t>ИТОГО октябрь 2021г.</t>
  </si>
  <si>
    <t>Ноябрь 2022г.</t>
  </si>
  <si>
    <t>ИТОГО ноябрь 2022г.</t>
  </si>
  <si>
    <t>Декабрь 2022г.</t>
  </si>
  <si>
    <t>ИТОГО декабрь 2022г.</t>
  </si>
  <si>
    <t xml:space="preserve">ИТОГО за 2022г. </t>
  </si>
  <si>
    <t>Проверка вентканалов и дымоходов</t>
  </si>
  <si>
    <t>усл.</t>
  </si>
  <si>
    <t>30.09.2022г.</t>
  </si>
  <si>
    <t>31.10.2022г.</t>
  </si>
  <si>
    <t>30.11.2022г.</t>
  </si>
  <si>
    <t>Задолженность на 31.12.2022г.</t>
  </si>
  <si>
    <t>Информация за 2022г.</t>
  </si>
  <si>
    <t>ОТЧЕТ ООО "Управляющая компания "ЮгДомКомфорт" за 2022г. перед собственниками</t>
  </si>
  <si>
    <t>31.12.2022г.</t>
  </si>
  <si>
    <t>Ремонт ОИ</t>
  </si>
  <si>
    <t>Содержание ОИ</t>
  </si>
  <si>
    <t>за период с 01.08.2022г. по 31.12.2022г.</t>
  </si>
  <si>
    <t>на доме № 62-А по ул. Греческая</t>
  </si>
  <si>
    <t>Управляющая компания ООО "УК "ЮгДомКомфорт" с  01.08.2022 г.</t>
  </si>
  <si>
    <t>Лицевой счет МКД по адресу: г. Таганрог, ул.  Ленина, д. 125-А</t>
  </si>
  <si>
    <t>S жилых помещений - 1090,54 м²</t>
  </si>
  <si>
    <t>Протокол №1 от 14 апреля 2022г.</t>
  </si>
  <si>
    <t>Содержание общего имущества МКД -3,52 руб.</t>
  </si>
  <si>
    <t>Ремонт общего имущества МКД - 3,26 руб.</t>
  </si>
  <si>
    <t>Управление многоквартирным домом - 2,58 руб.</t>
  </si>
  <si>
    <t>Содержание газовых сетей - 0,81 руб.</t>
  </si>
  <si>
    <t>Вознаграждение председателю МКД-3,00 руб.</t>
  </si>
  <si>
    <t>Тариф -13,17 руб.</t>
  </si>
  <si>
    <t>Приказ ГЖИ № 1315-Л  от 26.08.22г.</t>
  </si>
  <si>
    <t>Должники на 01.09.2022г.</t>
  </si>
  <si>
    <t>Баланс дома на 01.09.2022г.</t>
  </si>
  <si>
    <t>Вознаграждение председателя Совета МКД</t>
  </si>
  <si>
    <t>Покос</t>
  </si>
  <si>
    <t xml:space="preserve">Установка табличек </t>
  </si>
  <si>
    <t>Закраска граффити на фасаде</t>
  </si>
  <si>
    <t>Приобретение и установка емкости на тех.этаже</t>
  </si>
  <si>
    <t>Обследование совместно с ТНС Энерго, составление акта</t>
  </si>
  <si>
    <t>дома по адресу: Ростовская область, г. Таганрог, ул.Ленина, д. 125-А</t>
  </si>
  <si>
    <t>с 01.09.2022г. по 31.12.2022г.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</si>
</sst>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24" fillId="0" borderId="0" xfId="2" applyNumberFormat="1" applyFont="1" applyAlignment="1">
      <alignment horizontal="right" vertical="center" wrapText="1"/>
    </xf>
    <xf numFmtId="2" fontId="3" fillId="0" borderId="4" xfId="0" applyNumberFormat="1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2" fontId="3" fillId="0" borderId="4" xfId="0" applyNumberFormat="1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2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2" borderId="1" xfId="0" applyNumberFormat="1" applyFont="1" applyFill="1" applyBorder="1"/>
    <xf numFmtId="2" fontId="3" fillId="2" borderId="3" xfId="0" applyNumberFormat="1" applyFont="1" applyFill="1" applyBorder="1"/>
    <xf numFmtId="4" fontId="3" fillId="0" borderId="1" xfId="0" applyNumberFormat="1" applyFont="1" applyBorder="1"/>
    <xf numFmtId="0" fontId="3" fillId="0" borderId="3" xfId="0" applyFont="1" applyBorder="1"/>
    <xf numFmtId="2" fontId="3" fillId="2" borderId="4" xfId="0" applyNumberFormat="1" applyFont="1" applyFill="1" applyBorder="1"/>
    <xf numFmtId="0" fontId="3" fillId="2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2" fontId="8" fillId="0" borderId="1" xfId="0" applyNumberFormat="1" applyFont="1" applyBorder="1"/>
    <xf numFmtId="2" fontId="8" fillId="0" borderId="4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0" borderId="3" xfId="0" applyNumberFormat="1" applyFont="1" applyBorder="1"/>
    <xf numFmtId="2" fontId="8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3"/>
  <sheetViews>
    <sheetView tabSelected="1" showRuler="0" zoomScaleNormal="100" workbookViewId="0">
      <selection activeCell="R15" sqref="R15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3" t="s">
        <v>87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3" x14ac:dyDescent="0.3">
      <c r="A2" s="55" t="s">
        <v>88</v>
      </c>
      <c r="B2" s="56"/>
      <c r="C2" s="56"/>
      <c r="D2" s="62"/>
      <c r="E2" s="55" t="s">
        <v>89</v>
      </c>
      <c r="F2" s="56"/>
      <c r="G2" s="56"/>
      <c r="H2" s="56"/>
      <c r="I2" s="62"/>
      <c r="J2" s="55" t="s">
        <v>96</v>
      </c>
      <c r="K2" s="56"/>
      <c r="L2" s="56"/>
      <c r="M2" s="62"/>
    </row>
    <row r="3" spans="1:13" x14ac:dyDescent="0.3">
      <c r="A3" s="55" t="s">
        <v>95</v>
      </c>
      <c r="B3" s="62"/>
      <c r="C3" s="55" t="s">
        <v>90</v>
      </c>
      <c r="D3" s="56"/>
      <c r="E3" s="56"/>
      <c r="F3" s="56"/>
      <c r="G3" s="56"/>
      <c r="H3" s="62"/>
      <c r="I3" s="55" t="s">
        <v>91</v>
      </c>
      <c r="J3" s="56"/>
      <c r="K3" s="56"/>
      <c r="L3" s="56"/>
      <c r="M3" s="62"/>
    </row>
    <row r="4" spans="1:13" x14ac:dyDescent="0.3">
      <c r="A4" s="55" t="s">
        <v>92</v>
      </c>
      <c r="B4" s="56"/>
      <c r="C4" s="56"/>
      <c r="D4" s="56"/>
      <c r="E4" s="56"/>
      <c r="F4" s="56"/>
      <c r="G4" s="62"/>
      <c r="H4" s="55" t="s">
        <v>93</v>
      </c>
      <c r="I4" s="56"/>
      <c r="J4" s="56"/>
      <c r="K4" s="56"/>
      <c r="L4" s="56"/>
      <c r="M4" s="62"/>
    </row>
    <row r="5" spans="1:13" x14ac:dyDescent="0.3">
      <c r="A5" s="55" t="s">
        <v>94</v>
      </c>
      <c r="B5" s="56"/>
      <c r="C5" s="56"/>
      <c r="D5" s="56"/>
      <c r="E5" s="56"/>
      <c r="F5" s="56"/>
      <c r="G5" s="56"/>
      <c r="H5" s="54"/>
      <c r="I5" s="54"/>
      <c r="J5" s="54"/>
      <c r="K5" s="54"/>
      <c r="L5" s="54"/>
      <c r="M5" s="54"/>
    </row>
    <row r="6" spans="1:13" x14ac:dyDescent="0.3">
      <c r="A6" s="55" t="s">
        <v>97</v>
      </c>
      <c r="B6" s="56"/>
      <c r="C6" s="56"/>
      <c r="D6" s="62"/>
      <c r="E6" s="57">
        <v>0</v>
      </c>
      <c r="F6" s="58"/>
      <c r="G6" s="55" t="s">
        <v>59</v>
      </c>
      <c r="H6" s="56"/>
      <c r="I6" s="56"/>
      <c r="J6" s="56"/>
      <c r="K6" s="62"/>
      <c r="L6" s="57">
        <f>E16+E25</f>
        <v>29575.440000000002</v>
      </c>
      <c r="M6" s="58"/>
    </row>
    <row r="7" spans="1:13" x14ac:dyDescent="0.3">
      <c r="A7" s="55" t="s">
        <v>98</v>
      </c>
      <c r="B7" s="56"/>
      <c r="C7" s="56"/>
      <c r="D7" s="62"/>
      <c r="E7" s="57">
        <v>0</v>
      </c>
      <c r="F7" s="58"/>
      <c r="G7" s="55" t="s">
        <v>60</v>
      </c>
      <c r="H7" s="56"/>
      <c r="I7" s="56"/>
      <c r="J7" s="56"/>
      <c r="K7" s="62"/>
      <c r="L7" s="57">
        <f>G16+G25</f>
        <v>19902.339999999997</v>
      </c>
      <c r="M7" s="62"/>
    </row>
    <row r="8" spans="1:13" x14ac:dyDescent="0.3">
      <c r="A8" s="93" t="s">
        <v>79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5"/>
    </row>
    <row r="9" spans="1:13" x14ac:dyDescent="0.3">
      <c r="A9" s="73" t="s">
        <v>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</row>
    <row r="10" spans="1:13" ht="14.25" customHeight="1" x14ac:dyDescent="0.3">
      <c r="A10" s="55" t="s">
        <v>55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7">
        <v>0</v>
      </c>
      <c r="M10" s="58"/>
    </row>
    <row r="11" spans="1:13" ht="54.75" customHeight="1" x14ac:dyDescent="0.3">
      <c r="A11" s="76" t="s">
        <v>1</v>
      </c>
      <c r="B11" s="76"/>
      <c r="C11" s="77" t="s">
        <v>6</v>
      </c>
      <c r="D11" s="76"/>
      <c r="E11" s="77" t="s">
        <v>2</v>
      </c>
      <c r="F11" s="76"/>
      <c r="G11" s="77" t="s">
        <v>3</v>
      </c>
      <c r="H11" s="77"/>
      <c r="I11" s="78" t="s">
        <v>4</v>
      </c>
      <c r="J11" s="78"/>
      <c r="K11" s="79" t="s">
        <v>5</v>
      </c>
      <c r="L11" s="80"/>
      <c r="M11" s="2" t="s">
        <v>8</v>
      </c>
    </row>
    <row r="12" spans="1:13" x14ac:dyDescent="0.3">
      <c r="A12" s="54" t="s">
        <v>61</v>
      </c>
      <c r="B12" s="54"/>
      <c r="C12" s="57">
        <v>0</v>
      </c>
      <c r="D12" s="58"/>
      <c r="E12" s="57">
        <v>3838.71</v>
      </c>
      <c r="F12" s="58"/>
      <c r="G12" s="57">
        <v>272.45</v>
      </c>
      <c r="H12" s="58"/>
      <c r="I12" s="61">
        <f>'СОДЕРЖАНИЕ ЖИЛЬЯ'!I18</f>
        <v>14522.412110000001</v>
      </c>
      <c r="J12" s="62"/>
      <c r="K12" s="53">
        <f>G12-I12</f>
        <v>-14249.96211</v>
      </c>
      <c r="L12" s="54"/>
      <c r="M12" s="50">
        <f>C12+E12-G12</f>
        <v>3566.26</v>
      </c>
    </row>
    <row r="13" spans="1:13" x14ac:dyDescent="0.3">
      <c r="A13" s="54" t="s">
        <v>62</v>
      </c>
      <c r="B13" s="54"/>
      <c r="C13" s="57">
        <f>M12</f>
        <v>3566.26</v>
      </c>
      <c r="D13" s="58"/>
      <c r="E13" s="57">
        <v>3838.71</v>
      </c>
      <c r="F13" s="58"/>
      <c r="G13" s="57">
        <v>3285.68</v>
      </c>
      <c r="H13" s="58"/>
      <c r="I13" s="61">
        <f>'СОДЕРЖАНИЕ ЖИЛЬЯ'!I24</f>
        <v>4928.485810000001</v>
      </c>
      <c r="J13" s="62"/>
      <c r="K13" s="53">
        <f t="shared" ref="K13:K15" si="0">G13-I13</f>
        <v>-1642.8058100000012</v>
      </c>
      <c r="L13" s="54"/>
      <c r="M13" s="50">
        <f t="shared" ref="M13:M15" si="1">C13+E13-G13</f>
        <v>4119.2900000000009</v>
      </c>
    </row>
    <row r="14" spans="1:13" x14ac:dyDescent="0.3">
      <c r="A14" s="54" t="s">
        <v>63</v>
      </c>
      <c r="B14" s="54"/>
      <c r="C14" s="57">
        <f t="shared" ref="C14:C15" si="2">M13</f>
        <v>4119.2900000000009</v>
      </c>
      <c r="D14" s="58"/>
      <c r="E14" s="57">
        <v>3838.71</v>
      </c>
      <c r="F14" s="58"/>
      <c r="G14" s="57">
        <v>3139.31</v>
      </c>
      <c r="H14" s="58"/>
      <c r="I14" s="61">
        <f>'СОДЕРЖАНИЕ ЖИЛЬЯ'!I30</f>
        <v>4480.4191099999998</v>
      </c>
      <c r="J14" s="62"/>
      <c r="K14" s="53">
        <f t="shared" si="0"/>
        <v>-1341.1091099999999</v>
      </c>
      <c r="L14" s="54"/>
      <c r="M14" s="50">
        <f t="shared" si="1"/>
        <v>4818.6900000000005</v>
      </c>
    </row>
    <row r="15" spans="1:13" x14ac:dyDescent="0.3">
      <c r="A15" s="54" t="s">
        <v>7</v>
      </c>
      <c r="B15" s="54"/>
      <c r="C15" s="57">
        <f t="shared" si="2"/>
        <v>4818.6900000000005</v>
      </c>
      <c r="D15" s="58"/>
      <c r="E15" s="57">
        <v>3838.71</v>
      </c>
      <c r="F15" s="58"/>
      <c r="G15" s="57">
        <v>3635.36</v>
      </c>
      <c r="H15" s="58"/>
      <c r="I15" s="61">
        <f>'СОДЕРЖАНИЕ ЖИЛЬЯ'!I35</f>
        <v>3509.3101300000003</v>
      </c>
      <c r="J15" s="62"/>
      <c r="K15" s="53">
        <f t="shared" si="0"/>
        <v>126.04986999999983</v>
      </c>
      <c r="L15" s="54"/>
      <c r="M15" s="50">
        <f t="shared" si="1"/>
        <v>5022.0400000000009</v>
      </c>
    </row>
    <row r="16" spans="1:13" x14ac:dyDescent="0.3">
      <c r="A16" s="86" t="s">
        <v>9</v>
      </c>
      <c r="B16" s="86"/>
      <c r="C16" s="87"/>
      <c r="D16" s="88"/>
      <c r="E16" s="63">
        <f>SUM(E12:E15)</f>
        <v>15354.84</v>
      </c>
      <c r="F16" s="86"/>
      <c r="G16" s="63">
        <f>SUM(G12:G15)</f>
        <v>10332.799999999999</v>
      </c>
      <c r="H16" s="63"/>
      <c r="I16" s="63">
        <f>SUM(I12:I15)</f>
        <v>27440.627160000004</v>
      </c>
      <c r="J16" s="63"/>
      <c r="K16" s="59">
        <f>SUM(K12:K15)</f>
        <v>-17107.827160000004</v>
      </c>
      <c r="L16" s="60"/>
      <c r="M16" s="3">
        <f>M15</f>
        <v>5022.0400000000009</v>
      </c>
    </row>
    <row r="17" spans="1:16" x14ac:dyDescent="0.3">
      <c r="A17" s="55" t="s">
        <v>58</v>
      </c>
      <c r="B17" s="56"/>
      <c r="C17" s="56"/>
      <c r="D17" s="56"/>
      <c r="E17" s="56"/>
      <c r="F17" s="56"/>
      <c r="G17" s="56"/>
      <c r="H17" s="56"/>
      <c r="I17" s="56"/>
      <c r="J17" s="56"/>
      <c r="K17" s="53">
        <f>L10+K16</f>
        <v>-17107.827160000004</v>
      </c>
      <c r="L17" s="53"/>
      <c r="M17" s="39"/>
    </row>
    <row r="18" spans="1:16" x14ac:dyDescent="0.3">
      <c r="A18" s="73" t="s">
        <v>10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5"/>
    </row>
    <row r="19" spans="1:16" x14ac:dyDescent="0.3">
      <c r="A19" s="55" t="s">
        <v>56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>
        <v>0</v>
      </c>
      <c r="M19" s="58"/>
    </row>
    <row r="20" spans="1:16" ht="53.25" customHeight="1" x14ac:dyDescent="0.3">
      <c r="A20" s="76" t="s">
        <v>1</v>
      </c>
      <c r="B20" s="76"/>
      <c r="C20" s="77" t="s">
        <v>6</v>
      </c>
      <c r="D20" s="76"/>
      <c r="E20" s="77" t="s">
        <v>2</v>
      </c>
      <c r="F20" s="76"/>
      <c r="G20" s="77" t="s">
        <v>3</v>
      </c>
      <c r="H20" s="77"/>
      <c r="I20" s="78" t="s">
        <v>4</v>
      </c>
      <c r="J20" s="78"/>
      <c r="K20" s="79" t="s">
        <v>5</v>
      </c>
      <c r="L20" s="80"/>
      <c r="M20" s="2" t="s">
        <v>8</v>
      </c>
    </row>
    <row r="21" spans="1:16" x14ac:dyDescent="0.3">
      <c r="A21" s="54" t="s">
        <v>61</v>
      </c>
      <c r="B21" s="54"/>
      <c r="C21" s="57">
        <v>0</v>
      </c>
      <c r="D21" s="58"/>
      <c r="E21" s="57">
        <v>3555.15</v>
      </c>
      <c r="F21" s="58"/>
      <c r="G21" s="57">
        <v>252.32</v>
      </c>
      <c r="H21" s="58"/>
      <c r="I21" s="53">
        <v>0</v>
      </c>
      <c r="J21" s="53"/>
      <c r="K21" s="53">
        <f>G21-I21</f>
        <v>252.32</v>
      </c>
      <c r="L21" s="54"/>
      <c r="M21" s="50">
        <f>C21+E21-G21</f>
        <v>3302.83</v>
      </c>
    </row>
    <row r="22" spans="1:16" x14ac:dyDescent="0.3">
      <c r="A22" s="54" t="s">
        <v>62</v>
      </c>
      <c r="B22" s="54"/>
      <c r="C22" s="57">
        <f>M21</f>
        <v>3302.83</v>
      </c>
      <c r="D22" s="58"/>
      <c r="E22" s="57">
        <v>3555.15</v>
      </c>
      <c r="F22" s="58"/>
      <c r="G22" s="57">
        <v>3042.97</v>
      </c>
      <c r="H22" s="58"/>
      <c r="I22" s="53">
        <v>0</v>
      </c>
      <c r="J22" s="53"/>
      <c r="K22" s="53">
        <f t="shared" ref="K22:K24" si="3">G22-I22</f>
        <v>3042.97</v>
      </c>
      <c r="L22" s="54"/>
      <c r="M22" s="50">
        <f t="shared" ref="M22:M24" si="4">C22+E22-G22</f>
        <v>3815.0099999999998</v>
      </c>
    </row>
    <row r="23" spans="1:16" x14ac:dyDescent="0.3">
      <c r="A23" s="54" t="s">
        <v>63</v>
      </c>
      <c r="B23" s="54"/>
      <c r="C23" s="57">
        <f t="shared" ref="C23:C24" si="5">M22</f>
        <v>3815.0099999999998</v>
      </c>
      <c r="D23" s="58"/>
      <c r="E23" s="57">
        <v>3555.15</v>
      </c>
      <c r="F23" s="58"/>
      <c r="G23" s="57">
        <v>2907.43</v>
      </c>
      <c r="H23" s="58"/>
      <c r="I23" s="53">
        <v>0</v>
      </c>
      <c r="J23" s="53"/>
      <c r="K23" s="53">
        <f t="shared" si="3"/>
        <v>2907.43</v>
      </c>
      <c r="L23" s="54"/>
      <c r="M23" s="50">
        <f t="shared" si="4"/>
        <v>4462.7299999999996</v>
      </c>
    </row>
    <row r="24" spans="1:16" x14ac:dyDescent="0.3">
      <c r="A24" s="54" t="s">
        <v>7</v>
      </c>
      <c r="B24" s="54"/>
      <c r="C24" s="57">
        <f t="shared" si="5"/>
        <v>4462.7299999999996</v>
      </c>
      <c r="D24" s="58"/>
      <c r="E24" s="57">
        <v>3555.15</v>
      </c>
      <c r="F24" s="58"/>
      <c r="G24" s="57">
        <v>3366.82</v>
      </c>
      <c r="H24" s="58"/>
      <c r="I24" s="53">
        <v>0</v>
      </c>
      <c r="J24" s="53"/>
      <c r="K24" s="53">
        <f t="shared" si="3"/>
        <v>3366.82</v>
      </c>
      <c r="L24" s="54"/>
      <c r="M24" s="50">
        <f t="shared" si="4"/>
        <v>4651.0599999999995</v>
      </c>
    </row>
    <row r="25" spans="1:16" x14ac:dyDescent="0.3">
      <c r="A25" s="86" t="s">
        <v>9</v>
      </c>
      <c r="B25" s="86"/>
      <c r="C25" s="87"/>
      <c r="D25" s="88"/>
      <c r="E25" s="63">
        <f>SUM(E21:E24)</f>
        <v>14220.6</v>
      </c>
      <c r="F25" s="86"/>
      <c r="G25" s="63">
        <f>SUM(G21:G24)</f>
        <v>9569.5399999999991</v>
      </c>
      <c r="H25" s="63"/>
      <c r="I25" s="63">
        <f>SUM(I21:I24)</f>
        <v>0</v>
      </c>
      <c r="J25" s="63"/>
      <c r="K25" s="63">
        <f>SUM(K21:K24)</f>
        <v>9569.5399999999991</v>
      </c>
      <c r="L25" s="63"/>
      <c r="M25" s="3">
        <f>M24</f>
        <v>4651.0599999999995</v>
      </c>
      <c r="O25" s="42"/>
      <c r="P25" s="42"/>
    </row>
    <row r="26" spans="1:16" x14ac:dyDescent="0.3">
      <c r="A26" s="55" t="s">
        <v>58</v>
      </c>
      <c r="B26" s="56"/>
      <c r="C26" s="56"/>
      <c r="D26" s="56"/>
      <c r="E26" s="56"/>
      <c r="F26" s="56"/>
      <c r="G26" s="56"/>
      <c r="H26" s="56"/>
      <c r="I26" s="56"/>
      <c r="J26" s="56"/>
      <c r="K26" s="51">
        <f>L19+K25</f>
        <v>9569.5399999999991</v>
      </c>
      <c r="L26" s="52"/>
      <c r="M26" s="3"/>
    </row>
    <row r="27" spans="1:16" x14ac:dyDescent="0.3">
      <c r="A27" s="91" t="s">
        <v>11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P27" s="42"/>
    </row>
    <row r="28" spans="1:16" ht="52.5" customHeight="1" x14ac:dyDescent="0.3">
      <c r="A28" s="93" t="s">
        <v>12</v>
      </c>
      <c r="B28" s="94"/>
      <c r="C28" s="94"/>
      <c r="D28" s="95"/>
      <c r="E28" s="66" t="s">
        <v>6</v>
      </c>
      <c r="F28" s="67"/>
      <c r="G28" s="67"/>
      <c r="H28" s="68"/>
      <c r="I28" s="77" t="s">
        <v>2</v>
      </c>
      <c r="J28" s="76"/>
      <c r="K28" s="77" t="s">
        <v>3</v>
      </c>
      <c r="L28" s="77"/>
      <c r="M28" s="2" t="s">
        <v>8</v>
      </c>
    </row>
    <row r="29" spans="1:16" ht="17.25" customHeight="1" x14ac:dyDescent="0.3">
      <c r="A29" s="81" t="s">
        <v>13</v>
      </c>
      <c r="B29" s="82"/>
      <c r="C29" s="82"/>
      <c r="D29" s="83"/>
      <c r="E29" s="69">
        <v>0</v>
      </c>
      <c r="F29" s="70"/>
      <c r="G29" s="70"/>
      <c r="H29" s="71"/>
      <c r="I29" s="99">
        <f>170.7+170.7+170.7+186.08</f>
        <v>698.18</v>
      </c>
      <c r="J29" s="100"/>
      <c r="K29" s="84">
        <f>I29-M29</f>
        <v>462.55999999999995</v>
      </c>
      <c r="L29" s="85"/>
      <c r="M29" s="4">
        <v>235.62</v>
      </c>
    </row>
    <row r="30" spans="1:16" x14ac:dyDescent="0.3">
      <c r="A30" s="55" t="s">
        <v>14</v>
      </c>
      <c r="B30" s="56"/>
      <c r="C30" s="56"/>
      <c r="D30" s="62"/>
      <c r="E30" s="57">
        <v>0</v>
      </c>
      <c r="F30" s="72"/>
      <c r="G30" s="72"/>
      <c r="H30" s="58"/>
      <c r="I30" s="55">
        <f>(75.95*3)+82.77</f>
        <v>310.62</v>
      </c>
      <c r="J30" s="62"/>
      <c r="K30" s="57">
        <f>I30-M30</f>
        <v>205.8</v>
      </c>
      <c r="L30" s="62"/>
      <c r="M30" s="4">
        <v>104.82</v>
      </c>
    </row>
    <row r="31" spans="1:16" x14ac:dyDescent="0.3">
      <c r="A31" s="55" t="s">
        <v>15</v>
      </c>
      <c r="B31" s="56"/>
      <c r="C31" s="56"/>
      <c r="D31" s="62"/>
      <c r="E31" s="57">
        <v>0</v>
      </c>
      <c r="F31" s="72"/>
      <c r="G31" s="72"/>
      <c r="H31" s="58"/>
      <c r="I31" s="55">
        <f>586.12+586.12+586.12+637.81</f>
        <v>2396.17</v>
      </c>
      <c r="J31" s="62"/>
      <c r="K31" s="57">
        <f>I31-M31</f>
        <v>1588</v>
      </c>
      <c r="L31" s="62"/>
      <c r="M31" s="4">
        <v>808.17</v>
      </c>
    </row>
    <row r="32" spans="1:16" x14ac:dyDescent="0.3">
      <c r="A32" s="92"/>
      <c r="B32" s="107"/>
      <c r="C32" s="107"/>
      <c r="D32" s="64"/>
      <c r="E32" s="59"/>
      <c r="F32" s="101"/>
      <c r="G32" s="101"/>
      <c r="H32" s="60"/>
      <c r="I32" s="59">
        <f>SUM(I29:I31)</f>
        <v>3404.9700000000003</v>
      </c>
      <c r="J32" s="64"/>
      <c r="K32" s="92">
        <f>SUM(K29:K31)</f>
        <v>2256.3599999999997</v>
      </c>
      <c r="L32" s="64"/>
      <c r="M32" s="3">
        <f>SUM(M29:M31)</f>
        <v>1148.6099999999999</v>
      </c>
    </row>
    <row r="33" spans="1:13" x14ac:dyDescent="0.3">
      <c r="A33" s="43"/>
      <c r="B33" s="44"/>
      <c r="C33" s="44"/>
      <c r="D33" s="45"/>
      <c r="E33" s="46"/>
      <c r="F33" s="47"/>
      <c r="G33" s="47"/>
      <c r="H33" s="39"/>
      <c r="I33" s="46"/>
      <c r="J33" s="45"/>
      <c r="K33" s="43"/>
      <c r="L33" s="45"/>
      <c r="M33" s="39"/>
    </row>
    <row r="34" spans="1:13" x14ac:dyDescent="0.3">
      <c r="A34" s="96" t="s">
        <v>99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8"/>
      <c r="M34" s="37">
        <v>4280.1400000000003</v>
      </c>
    </row>
    <row r="35" spans="1:13" x14ac:dyDescent="0.3">
      <c r="A35" s="65" t="s">
        <v>16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48">
        <v>2254.21</v>
      </c>
    </row>
    <row r="36" spans="1:13" x14ac:dyDescent="0.3">
      <c r="A36" s="96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8"/>
      <c r="M36" s="37">
        <v>1155.6500000000001</v>
      </c>
    </row>
    <row r="37" spans="1:13" x14ac:dyDescent="0.3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4"/>
    </row>
    <row r="38" spans="1:13" ht="15.6" x14ac:dyDescent="0.3">
      <c r="A38" s="65" t="s">
        <v>78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">
        <f>M16+M25+M32+M34+M35+M36</f>
        <v>18511.710000000003</v>
      </c>
    </row>
    <row r="39" spans="1:13" x14ac:dyDescent="0.3">
      <c r="A39" s="65" t="s">
        <v>17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36">
        <f>K26+K17</f>
        <v>-7538.2871600000053</v>
      </c>
    </row>
    <row r="40" spans="1:13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">
      <c r="A42" s="89"/>
      <c r="B42" s="89"/>
      <c r="C42" s="89"/>
      <c r="D42" s="89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89"/>
      <c r="B43" s="89"/>
      <c r="C43" s="89"/>
      <c r="D43" s="89"/>
      <c r="K43" s="90"/>
      <c r="L43" s="90"/>
      <c r="M43" s="90"/>
    </row>
  </sheetData>
  <mergeCells count="132">
    <mergeCell ref="A5:G5"/>
    <mergeCell ref="H5:M5"/>
    <mergeCell ref="A34:L34"/>
    <mergeCell ref="A30:D30"/>
    <mergeCell ref="A31:D31"/>
    <mergeCell ref="A32:D32"/>
    <mergeCell ref="E11:F11"/>
    <mergeCell ref="G11:H11"/>
    <mergeCell ref="L6:M6"/>
    <mergeCell ref="L7:M7"/>
    <mergeCell ref="A8:M8"/>
    <mergeCell ref="A9:M9"/>
    <mergeCell ref="K11:L11"/>
    <mergeCell ref="I11:J11"/>
    <mergeCell ref="L10:M10"/>
    <mergeCell ref="A10:K10"/>
    <mergeCell ref="A7:D7"/>
    <mergeCell ref="E7:F7"/>
    <mergeCell ref="G7:K7"/>
    <mergeCell ref="A6:D6"/>
    <mergeCell ref="E6:F6"/>
    <mergeCell ref="G6:K6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A11:B11"/>
    <mergeCell ref="C11:D11"/>
    <mergeCell ref="A42:D42"/>
    <mergeCell ref="A43:D43"/>
    <mergeCell ref="K43:M43"/>
    <mergeCell ref="K25:L25"/>
    <mergeCell ref="A27:M27"/>
    <mergeCell ref="A25:B25"/>
    <mergeCell ref="C25:D25"/>
    <mergeCell ref="E25:F25"/>
    <mergeCell ref="G25:H25"/>
    <mergeCell ref="I25:J25"/>
    <mergeCell ref="K28:L28"/>
    <mergeCell ref="K30:L30"/>
    <mergeCell ref="K31:L31"/>
    <mergeCell ref="K32:L32"/>
    <mergeCell ref="A28:D28"/>
    <mergeCell ref="A36:L36"/>
    <mergeCell ref="I29:J29"/>
    <mergeCell ref="E32:H32"/>
    <mergeCell ref="I28:J28"/>
    <mergeCell ref="A37:M37"/>
    <mergeCell ref="A35:L35"/>
    <mergeCell ref="I30:J30"/>
    <mergeCell ref="I32:J32"/>
    <mergeCell ref="A38:L38"/>
    <mergeCell ref="A39:L39"/>
    <mergeCell ref="A14:B14"/>
    <mergeCell ref="A15:B15"/>
    <mergeCell ref="E28:H28"/>
    <mergeCell ref="E29:H29"/>
    <mergeCell ref="E30:H30"/>
    <mergeCell ref="E31:H31"/>
    <mergeCell ref="A18:M18"/>
    <mergeCell ref="A19:K19"/>
    <mergeCell ref="L19:M19"/>
    <mergeCell ref="A20:B20"/>
    <mergeCell ref="C20:D20"/>
    <mergeCell ref="E20:F20"/>
    <mergeCell ref="G20:H20"/>
    <mergeCell ref="I20:J20"/>
    <mergeCell ref="K20:L20"/>
    <mergeCell ref="A29:D29"/>
    <mergeCell ref="K29:L29"/>
    <mergeCell ref="A16:B16"/>
    <mergeCell ref="C16:D16"/>
    <mergeCell ref="E16:F16"/>
    <mergeCell ref="A12:B12"/>
    <mergeCell ref="A13:B13"/>
    <mergeCell ref="E14:F14"/>
    <mergeCell ref="E15:F15"/>
    <mergeCell ref="C13:D13"/>
    <mergeCell ref="C14:D14"/>
    <mergeCell ref="C15:D15"/>
    <mergeCell ref="C12:D12"/>
    <mergeCell ref="I31:J31"/>
    <mergeCell ref="I12:J12"/>
    <mergeCell ref="I13:J13"/>
    <mergeCell ref="E12:F12"/>
    <mergeCell ref="E13:F13"/>
    <mergeCell ref="G16:H16"/>
    <mergeCell ref="I16:J16"/>
    <mergeCell ref="K15:L15"/>
    <mergeCell ref="K12:L12"/>
    <mergeCell ref="K13:L13"/>
    <mergeCell ref="K14:L14"/>
    <mergeCell ref="I14:J14"/>
    <mergeCell ref="I15:J15"/>
    <mergeCell ref="G12:H12"/>
    <mergeCell ref="G13:H13"/>
    <mergeCell ref="G14:H14"/>
    <mergeCell ref="G15:H15"/>
    <mergeCell ref="A17:J17"/>
    <mergeCell ref="K17:L17"/>
    <mergeCell ref="K16:L16"/>
    <mergeCell ref="K21:L21"/>
    <mergeCell ref="K22:L22"/>
    <mergeCell ref="C22:D22"/>
    <mergeCell ref="C23:D23"/>
    <mergeCell ref="C24:D24"/>
    <mergeCell ref="C21:D21"/>
    <mergeCell ref="G21:H21"/>
    <mergeCell ref="G22:H22"/>
    <mergeCell ref="G23:H23"/>
    <mergeCell ref="G24:H24"/>
    <mergeCell ref="K26:L26"/>
    <mergeCell ref="I23:J23"/>
    <mergeCell ref="I24:J24"/>
    <mergeCell ref="K23:L23"/>
    <mergeCell ref="K24:L24"/>
    <mergeCell ref="I21:J21"/>
    <mergeCell ref="I22:J22"/>
    <mergeCell ref="A26:J26"/>
    <mergeCell ref="E23:F23"/>
    <mergeCell ref="E21:F21"/>
    <mergeCell ref="E22:F22"/>
    <mergeCell ref="A23:B23"/>
    <mergeCell ref="A24:B24"/>
    <mergeCell ref="A21:B21"/>
    <mergeCell ref="A22:B22"/>
    <mergeCell ref="E24:F24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R41"/>
  <sheetViews>
    <sheetView topLeftCell="A27" zoomScaleNormal="100" workbookViewId="0">
      <selection activeCell="M42" sqref="M42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25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85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84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86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45019</v>
      </c>
    </row>
    <row r="8" spans="2:10" ht="12.75" customHeight="1" x14ac:dyDescent="0.3">
      <c r="B8" s="123" t="s">
        <v>20</v>
      </c>
      <c r="C8" s="116" t="s">
        <v>27</v>
      </c>
      <c r="D8" s="121" t="s">
        <v>21</v>
      </c>
      <c r="E8" s="118"/>
      <c r="F8" s="116" t="s">
        <v>22</v>
      </c>
      <c r="G8" s="116" t="s">
        <v>23</v>
      </c>
      <c r="H8" s="116" t="s">
        <v>24</v>
      </c>
      <c r="I8" s="118" t="s">
        <v>26</v>
      </c>
    </row>
    <row r="9" spans="2:10" ht="24" customHeight="1" x14ac:dyDescent="0.3">
      <c r="B9" s="124"/>
      <c r="C9" s="117"/>
      <c r="D9" s="122"/>
      <c r="E9" s="119"/>
      <c r="F9" s="125"/>
      <c r="G9" s="125"/>
      <c r="H9" s="117"/>
      <c r="I9" s="119"/>
    </row>
    <row r="10" spans="2:10" x14ac:dyDescent="0.3">
      <c r="B10" s="108" t="s">
        <v>64</v>
      </c>
      <c r="C10" s="109"/>
      <c r="D10" s="109"/>
      <c r="E10" s="109"/>
      <c r="F10" s="109"/>
      <c r="G10" s="109"/>
      <c r="H10" s="109"/>
      <c r="I10" s="110"/>
    </row>
    <row r="11" spans="2:10" ht="26.4" x14ac:dyDescent="0.3">
      <c r="B11" s="19">
        <v>1</v>
      </c>
      <c r="C11" s="20" t="s">
        <v>75</v>
      </c>
      <c r="D11" s="111" t="s">
        <v>30</v>
      </c>
      <c r="E11" s="112"/>
      <c r="F11" s="24" t="s">
        <v>28</v>
      </c>
      <c r="G11" s="25" t="s">
        <v>29</v>
      </c>
      <c r="H11" s="25">
        <v>1090.54</v>
      </c>
      <c r="I11" s="26">
        <f>H11*2.7</f>
        <v>2944.4580000000001</v>
      </c>
    </row>
    <row r="12" spans="2:10" ht="26.4" x14ac:dyDescent="0.3">
      <c r="B12" s="19">
        <v>2</v>
      </c>
      <c r="C12" s="20" t="s">
        <v>75</v>
      </c>
      <c r="D12" s="111" t="s">
        <v>30</v>
      </c>
      <c r="E12" s="112"/>
      <c r="F12" s="24" t="s">
        <v>73</v>
      </c>
      <c r="G12" s="25" t="s">
        <v>74</v>
      </c>
      <c r="H12" s="25">
        <v>1</v>
      </c>
      <c r="I12" s="26">
        <v>4320</v>
      </c>
    </row>
    <row r="13" spans="2:10" x14ac:dyDescent="0.3">
      <c r="B13" s="19">
        <v>3</v>
      </c>
      <c r="C13" s="20" t="s">
        <v>75</v>
      </c>
      <c r="D13" s="111" t="s">
        <v>30</v>
      </c>
      <c r="E13" s="112"/>
      <c r="F13" s="24" t="s">
        <v>100</v>
      </c>
      <c r="G13" s="25" t="s">
        <v>74</v>
      </c>
      <c r="H13" s="25">
        <v>1</v>
      </c>
      <c r="I13" s="26">
        <v>3180</v>
      </c>
    </row>
    <row r="14" spans="2:10" x14ac:dyDescent="0.3">
      <c r="B14" s="19">
        <v>4</v>
      </c>
      <c r="C14" s="20" t="s">
        <v>75</v>
      </c>
      <c r="D14" s="111" t="s">
        <v>30</v>
      </c>
      <c r="E14" s="112"/>
      <c r="F14" s="24" t="s">
        <v>101</v>
      </c>
      <c r="G14" s="25" t="s">
        <v>74</v>
      </c>
      <c r="H14" s="25">
        <v>1</v>
      </c>
      <c r="I14" s="26">
        <v>2500</v>
      </c>
    </row>
    <row r="15" spans="2:10" x14ac:dyDescent="0.3">
      <c r="B15" s="19">
        <v>5</v>
      </c>
      <c r="C15" s="20" t="s">
        <v>75</v>
      </c>
      <c r="D15" s="111" t="s">
        <v>30</v>
      </c>
      <c r="E15" s="112"/>
      <c r="F15" s="24" t="s">
        <v>102</v>
      </c>
      <c r="G15" s="25" t="s">
        <v>74</v>
      </c>
      <c r="H15" s="25">
        <v>1</v>
      </c>
      <c r="I15" s="26">
        <v>1200</v>
      </c>
    </row>
    <row r="16" spans="2:10" ht="26.4" x14ac:dyDescent="0.3">
      <c r="B16" s="19">
        <v>6</v>
      </c>
      <c r="C16" s="20" t="s">
        <v>75</v>
      </c>
      <c r="D16" s="111" t="s">
        <v>30</v>
      </c>
      <c r="E16" s="112"/>
      <c r="F16" s="24" t="s">
        <v>32</v>
      </c>
      <c r="G16" s="25" t="s">
        <v>31</v>
      </c>
      <c r="H16" s="25">
        <v>1</v>
      </c>
      <c r="I16" s="26">
        <f>(14104.67*1.8%)+(1001.07*1.5%)</f>
        <v>268.90011000000004</v>
      </c>
    </row>
    <row r="17" spans="2:18" ht="30.75" customHeight="1" x14ac:dyDescent="0.3">
      <c r="B17" s="19">
        <v>7</v>
      </c>
      <c r="C17" s="20" t="s">
        <v>75</v>
      </c>
      <c r="D17" s="111" t="s">
        <v>30</v>
      </c>
      <c r="E17" s="112"/>
      <c r="F17" s="24" t="s">
        <v>34</v>
      </c>
      <c r="G17" s="25" t="s">
        <v>31</v>
      </c>
      <c r="H17" s="25">
        <v>1</v>
      </c>
      <c r="I17" s="26">
        <f>1090.54*0.1</f>
        <v>109.054</v>
      </c>
    </row>
    <row r="18" spans="2:18" x14ac:dyDescent="0.3">
      <c r="B18" s="113" t="s">
        <v>65</v>
      </c>
      <c r="C18" s="114"/>
      <c r="D18" s="114"/>
      <c r="E18" s="114"/>
      <c r="F18" s="114"/>
      <c r="G18" s="114"/>
      <c r="H18" s="115"/>
      <c r="I18" s="40">
        <f>SUM(I11:I17)</f>
        <v>14522.412110000001</v>
      </c>
    </row>
    <row r="19" spans="2:18" ht="12.75" customHeight="1" x14ac:dyDescent="0.3">
      <c r="B19" s="108" t="s">
        <v>66</v>
      </c>
      <c r="C19" s="109"/>
      <c r="D19" s="109"/>
      <c r="E19" s="109"/>
      <c r="F19" s="109"/>
      <c r="G19" s="109"/>
      <c r="H19" s="109"/>
      <c r="I19" s="110"/>
    </row>
    <row r="20" spans="2:18" ht="26.4" x14ac:dyDescent="0.3">
      <c r="B20" s="19">
        <v>1</v>
      </c>
      <c r="C20" s="20" t="s">
        <v>76</v>
      </c>
      <c r="D20" s="111" t="s">
        <v>30</v>
      </c>
      <c r="E20" s="112"/>
      <c r="F20" s="24" t="s">
        <v>28</v>
      </c>
      <c r="G20" s="25" t="s">
        <v>29</v>
      </c>
      <c r="H20" s="25">
        <v>1090.54</v>
      </c>
      <c r="I20" s="26">
        <f>H20*2.7</f>
        <v>2944.4580000000001</v>
      </c>
    </row>
    <row r="21" spans="2:18" ht="26.4" x14ac:dyDescent="0.3">
      <c r="B21" s="19">
        <v>2</v>
      </c>
      <c r="C21" s="20" t="s">
        <v>76</v>
      </c>
      <c r="D21" s="111" t="s">
        <v>30</v>
      </c>
      <c r="E21" s="112"/>
      <c r="F21" s="24" t="s">
        <v>103</v>
      </c>
      <c r="G21" s="25" t="s">
        <v>74</v>
      </c>
      <c r="H21" s="25">
        <v>1</v>
      </c>
      <c r="I21" s="26">
        <v>1440</v>
      </c>
    </row>
    <row r="22" spans="2:18" ht="26.4" x14ac:dyDescent="0.3">
      <c r="B22" s="19">
        <v>5</v>
      </c>
      <c r="C22" s="20" t="s">
        <v>76</v>
      </c>
      <c r="D22" s="111" t="s">
        <v>30</v>
      </c>
      <c r="E22" s="112"/>
      <c r="F22" s="24" t="s">
        <v>32</v>
      </c>
      <c r="G22" s="25" t="s">
        <v>31</v>
      </c>
      <c r="H22" s="25">
        <v>1</v>
      </c>
      <c r="I22" s="26">
        <f>(14104.67*1.8%)+(12072.65*1.5%)</f>
        <v>434.97381000000001</v>
      </c>
    </row>
    <row r="23" spans="2:18" ht="30.75" customHeight="1" x14ac:dyDescent="0.3">
      <c r="B23" s="19">
        <v>6</v>
      </c>
      <c r="C23" s="20" t="s">
        <v>76</v>
      </c>
      <c r="D23" s="111" t="s">
        <v>30</v>
      </c>
      <c r="E23" s="112"/>
      <c r="F23" s="24" t="s">
        <v>34</v>
      </c>
      <c r="G23" s="25" t="s">
        <v>31</v>
      </c>
      <c r="H23" s="25">
        <v>1</v>
      </c>
      <c r="I23" s="26">
        <f>I17</f>
        <v>109.054</v>
      </c>
      <c r="N23" s="41"/>
      <c r="P23" s="41"/>
      <c r="R23" s="41"/>
    </row>
    <row r="24" spans="2:18" ht="12.75" customHeight="1" x14ac:dyDescent="0.3">
      <c r="B24" s="113" t="s">
        <v>67</v>
      </c>
      <c r="C24" s="114"/>
      <c r="D24" s="114"/>
      <c r="E24" s="114"/>
      <c r="F24" s="114"/>
      <c r="G24" s="114"/>
      <c r="H24" s="115"/>
      <c r="I24" s="40">
        <f>SUM(I20:I23)</f>
        <v>4928.485810000001</v>
      </c>
    </row>
    <row r="25" spans="2:18" x14ac:dyDescent="0.3">
      <c r="B25" s="108" t="s">
        <v>68</v>
      </c>
      <c r="C25" s="109"/>
      <c r="D25" s="109"/>
      <c r="E25" s="109"/>
      <c r="F25" s="109"/>
      <c r="G25" s="109"/>
      <c r="H25" s="109"/>
      <c r="I25" s="110"/>
    </row>
    <row r="26" spans="2:18" ht="26.4" x14ac:dyDescent="0.3">
      <c r="B26" s="19">
        <v>1</v>
      </c>
      <c r="C26" s="20" t="s">
        <v>77</v>
      </c>
      <c r="D26" s="111" t="s">
        <v>30</v>
      </c>
      <c r="E26" s="112"/>
      <c r="F26" s="24" t="s">
        <v>28</v>
      </c>
      <c r="G26" s="25" t="s">
        <v>29</v>
      </c>
      <c r="H26" s="25">
        <v>1090.54</v>
      </c>
      <c r="I26" s="26">
        <f>H26*2.7</f>
        <v>2944.4580000000001</v>
      </c>
      <c r="O26" s="41"/>
    </row>
    <row r="27" spans="2:18" ht="39.6" x14ac:dyDescent="0.3">
      <c r="B27" s="19">
        <v>2</v>
      </c>
      <c r="C27" s="20" t="s">
        <v>77</v>
      </c>
      <c r="D27" s="111" t="s">
        <v>30</v>
      </c>
      <c r="E27" s="112"/>
      <c r="F27" s="24" t="s">
        <v>104</v>
      </c>
      <c r="G27" s="25" t="s">
        <v>74</v>
      </c>
      <c r="H27" s="25">
        <v>1</v>
      </c>
      <c r="I27" s="26">
        <v>1000</v>
      </c>
    </row>
    <row r="28" spans="2:18" ht="26.4" x14ac:dyDescent="0.3">
      <c r="B28" s="19">
        <v>3</v>
      </c>
      <c r="C28" s="20" t="s">
        <v>77</v>
      </c>
      <c r="D28" s="111" t="s">
        <v>30</v>
      </c>
      <c r="E28" s="112"/>
      <c r="F28" s="24" t="s">
        <v>32</v>
      </c>
      <c r="G28" s="25" t="s">
        <v>31</v>
      </c>
      <c r="H28" s="25">
        <v>1</v>
      </c>
      <c r="I28" s="26">
        <f>(14104.67*1.8%)+(11534.87*1.5%)</f>
        <v>426.90711000000005</v>
      </c>
    </row>
    <row r="29" spans="2:18" ht="30.75" customHeight="1" x14ac:dyDescent="0.3">
      <c r="B29" s="19">
        <v>4</v>
      </c>
      <c r="C29" s="20" t="s">
        <v>77</v>
      </c>
      <c r="D29" s="111" t="s">
        <v>30</v>
      </c>
      <c r="E29" s="112"/>
      <c r="F29" s="24" t="s">
        <v>34</v>
      </c>
      <c r="G29" s="25" t="s">
        <v>31</v>
      </c>
      <c r="H29" s="25">
        <v>1</v>
      </c>
      <c r="I29" s="26">
        <f>I23</f>
        <v>109.054</v>
      </c>
    </row>
    <row r="30" spans="2:18" x14ac:dyDescent="0.3">
      <c r="B30" s="113" t="s">
        <v>69</v>
      </c>
      <c r="C30" s="114"/>
      <c r="D30" s="114"/>
      <c r="E30" s="114"/>
      <c r="F30" s="114"/>
      <c r="G30" s="114"/>
      <c r="H30" s="115"/>
      <c r="I30" s="40">
        <f>SUM(I26:I29)</f>
        <v>4480.4191099999998</v>
      </c>
    </row>
    <row r="31" spans="2:18" x14ac:dyDescent="0.3">
      <c r="B31" s="108" t="s">
        <v>70</v>
      </c>
      <c r="C31" s="109"/>
      <c r="D31" s="109"/>
      <c r="E31" s="109"/>
      <c r="F31" s="109"/>
      <c r="G31" s="109"/>
      <c r="H31" s="109"/>
      <c r="I31" s="110"/>
    </row>
    <row r="32" spans="2:18" ht="26.4" x14ac:dyDescent="0.3">
      <c r="B32" s="19">
        <v>1</v>
      </c>
      <c r="C32" s="20" t="s">
        <v>81</v>
      </c>
      <c r="D32" s="111" t="s">
        <v>30</v>
      </c>
      <c r="E32" s="112"/>
      <c r="F32" s="24" t="s">
        <v>28</v>
      </c>
      <c r="G32" s="25" t="s">
        <v>29</v>
      </c>
      <c r="H32" s="25">
        <v>1090.54</v>
      </c>
      <c r="I32" s="26">
        <f>H32*2.7</f>
        <v>2944.4580000000001</v>
      </c>
      <c r="O32" s="41"/>
    </row>
    <row r="33" spans="2:9" ht="26.4" x14ac:dyDescent="0.3">
      <c r="B33" s="19">
        <v>3</v>
      </c>
      <c r="C33" s="20" t="s">
        <v>81</v>
      </c>
      <c r="D33" s="111" t="s">
        <v>30</v>
      </c>
      <c r="E33" s="112"/>
      <c r="F33" s="24" t="s">
        <v>32</v>
      </c>
      <c r="G33" s="25" t="s">
        <v>31</v>
      </c>
      <c r="H33" s="25">
        <v>1</v>
      </c>
      <c r="I33" s="26">
        <f>(14178.56*1.8%)+(13372.27*1.5%)</f>
        <v>455.79813000000001</v>
      </c>
    </row>
    <row r="34" spans="2:9" ht="30.75" customHeight="1" x14ac:dyDescent="0.3">
      <c r="B34" s="19">
        <v>5</v>
      </c>
      <c r="C34" s="20" t="s">
        <v>81</v>
      </c>
      <c r="D34" s="111" t="s">
        <v>30</v>
      </c>
      <c r="E34" s="112"/>
      <c r="F34" s="24" t="s">
        <v>34</v>
      </c>
      <c r="G34" s="25" t="s">
        <v>31</v>
      </c>
      <c r="H34" s="25">
        <v>1</v>
      </c>
      <c r="I34" s="26">
        <f>I29</f>
        <v>109.054</v>
      </c>
    </row>
    <row r="35" spans="2:9" x14ac:dyDescent="0.3">
      <c r="B35" s="113" t="s">
        <v>71</v>
      </c>
      <c r="C35" s="114"/>
      <c r="D35" s="114"/>
      <c r="E35" s="114"/>
      <c r="F35" s="114"/>
      <c r="G35" s="114"/>
      <c r="H35" s="115"/>
      <c r="I35" s="40">
        <f>SUM(I32:I34)</f>
        <v>3509.3101300000003</v>
      </c>
    </row>
    <row r="36" spans="2:9" ht="15.75" customHeight="1" x14ac:dyDescent="0.3">
      <c r="B36" s="126" t="s">
        <v>72</v>
      </c>
      <c r="C36" s="127"/>
      <c r="D36" s="127"/>
      <c r="E36" s="127"/>
      <c r="F36" s="127"/>
      <c r="G36" s="127"/>
      <c r="H36" s="128"/>
      <c r="I36" s="31">
        <f>I18+I24+I30+I35</f>
        <v>27440.627160000004</v>
      </c>
    </row>
    <row r="37" spans="2:9" x14ac:dyDescent="0.3">
      <c r="B37" s="21"/>
      <c r="C37" s="21"/>
      <c r="D37" s="22"/>
      <c r="E37" s="22"/>
      <c r="F37" s="22"/>
      <c r="G37" s="22"/>
      <c r="H37" s="22"/>
      <c r="I37" s="23"/>
    </row>
    <row r="38" spans="2:9" x14ac:dyDescent="0.3">
      <c r="B38" s="14"/>
      <c r="C38" s="14"/>
      <c r="D38" s="14"/>
      <c r="E38" s="14"/>
      <c r="F38" s="14"/>
      <c r="G38" s="14"/>
      <c r="H38" s="14"/>
      <c r="I38" s="14"/>
    </row>
    <row r="39" spans="2:9" ht="29.25" customHeight="1" x14ac:dyDescent="0.3">
      <c r="B39" s="120"/>
      <c r="C39" s="120"/>
      <c r="D39" s="120"/>
      <c r="E39" s="120"/>
      <c r="F39" s="120"/>
      <c r="G39" s="120"/>
      <c r="H39" s="120"/>
      <c r="I39" s="120"/>
    </row>
    <row r="40" spans="2:9" ht="14.4" x14ac:dyDescent="0.3">
      <c r="B40" s="89"/>
      <c r="C40" s="89"/>
      <c r="D40" s="89"/>
      <c r="E40" s="89"/>
    </row>
    <row r="41" spans="2:9" ht="14.4" x14ac:dyDescent="0.3">
      <c r="B41" s="90"/>
      <c r="C41" s="90"/>
      <c r="D41" s="90"/>
      <c r="E41" s="90"/>
      <c r="G41" s="90"/>
      <c r="H41" s="90"/>
      <c r="I41" s="90"/>
    </row>
  </sheetData>
  <mergeCells count="38">
    <mergeCell ref="B41:E41"/>
    <mergeCell ref="G41:I41"/>
    <mergeCell ref="H8:H9"/>
    <mergeCell ref="I8:I9"/>
    <mergeCell ref="B39:I39"/>
    <mergeCell ref="D8:E9"/>
    <mergeCell ref="B8:B9"/>
    <mergeCell ref="C8:C9"/>
    <mergeCell ref="F8:F9"/>
    <mergeCell ref="G8:G9"/>
    <mergeCell ref="B36:H36"/>
    <mergeCell ref="D13:E13"/>
    <mergeCell ref="D12:E12"/>
    <mergeCell ref="D17:E17"/>
    <mergeCell ref="B18:H18"/>
    <mergeCell ref="B19:I19"/>
    <mergeCell ref="D20:E20"/>
    <mergeCell ref="B40:E40"/>
    <mergeCell ref="D14:E14"/>
    <mergeCell ref="D15:E15"/>
    <mergeCell ref="B10:I10"/>
    <mergeCell ref="D11:E11"/>
    <mergeCell ref="D16:E16"/>
    <mergeCell ref="D22:E22"/>
    <mergeCell ref="D23:E23"/>
    <mergeCell ref="B24:H24"/>
    <mergeCell ref="D21:E21"/>
    <mergeCell ref="B25:I25"/>
    <mergeCell ref="D26:E26"/>
    <mergeCell ref="D28:E28"/>
    <mergeCell ref="D29:E29"/>
    <mergeCell ref="B30:H30"/>
    <mergeCell ref="D27:E27"/>
    <mergeCell ref="B31:I31"/>
    <mergeCell ref="D32:E32"/>
    <mergeCell ref="D33:E33"/>
    <mergeCell ref="D34:E34"/>
    <mergeCell ref="B35:H35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5"/>
  <sheetViews>
    <sheetView zoomScaleNormal="100" workbookViewId="0">
      <selection activeCell="A13" sqref="A13:I18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33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85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84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86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45019</v>
      </c>
    </row>
    <row r="8" spans="2:10" ht="12.75" customHeight="1" x14ac:dyDescent="0.3">
      <c r="B8" s="123" t="s">
        <v>20</v>
      </c>
      <c r="C8" s="116" t="s">
        <v>27</v>
      </c>
      <c r="D8" s="121" t="s">
        <v>21</v>
      </c>
      <c r="E8" s="118"/>
      <c r="F8" s="116" t="s">
        <v>22</v>
      </c>
      <c r="G8" s="116" t="s">
        <v>23</v>
      </c>
      <c r="H8" s="116" t="s">
        <v>24</v>
      </c>
      <c r="I8" s="118" t="s">
        <v>26</v>
      </c>
    </row>
    <row r="9" spans="2:10" ht="24" customHeight="1" x14ac:dyDescent="0.3">
      <c r="B9" s="124"/>
      <c r="C9" s="117"/>
      <c r="D9" s="122"/>
      <c r="E9" s="119"/>
      <c r="F9" s="125"/>
      <c r="G9" s="125"/>
      <c r="H9" s="117"/>
      <c r="I9" s="119"/>
    </row>
    <row r="10" spans="2:10" ht="15.75" customHeight="1" x14ac:dyDescent="0.3">
      <c r="B10" s="126" t="s">
        <v>72</v>
      </c>
      <c r="C10" s="127"/>
      <c r="D10" s="127"/>
      <c r="E10" s="127"/>
      <c r="F10" s="127"/>
      <c r="G10" s="127"/>
      <c r="H10" s="128"/>
      <c r="I10" s="31">
        <v>0</v>
      </c>
    </row>
    <row r="11" spans="2:10" x14ac:dyDescent="0.3">
      <c r="B11" s="21"/>
      <c r="C11" s="21"/>
      <c r="D11" s="22"/>
      <c r="E11" s="22"/>
      <c r="F11" s="22"/>
      <c r="G11" s="22"/>
      <c r="H11" s="22"/>
      <c r="I11" s="23"/>
    </row>
    <row r="12" spans="2:10" x14ac:dyDescent="0.3">
      <c r="B12" s="14"/>
      <c r="C12" s="14"/>
      <c r="D12" s="14"/>
      <c r="E12" s="14"/>
      <c r="F12" s="14"/>
      <c r="G12" s="14"/>
      <c r="H12" s="14"/>
      <c r="I12" s="14"/>
    </row>
    <row r="13" spans="2:10" ht="29.25" customHeight="1" x14ac:dyDescent="0.3">
      <c r="B13" s="120"/>
      <c r="C13" s="120"/>
      <c r="D13" s="120"/>
      <c r="E13" s="120"/>
      <c r="F13" s="120"/>
      <c r="G13" s="120"/>
      <c r="H13" s="120"/>
      <c r="I13" s="120"/>
    </row>
    <row r="14" spans="2:10" ht="14.4" x14ac:dyDescent="0.3">
      <c r="B14" s="89"/>
      <c r="C14" s="89"/>
      <c r="D14" s="89"/>
      <c r="E14" s="89"/>
    </row>
    <row r="15" spans="2:10" ht="14.4" x14ac:dyDescent="0.3">
      <c r="B15" s="90"/>
      <c r="C15" s="90"/>
      <c r="D15" s="90"/>
      <c r="E15" s="90"/>
      <c r="G15" s="90"/>
      <c r="H15" s="90"/>
      <c r="I15" s="90"/>
    </row>
  </sheetData>
  <mergeCells count="12">
    <mergeCell ref="B14:E14"/>
    <mergeCell ref="B15:E15"/>
    <mergeCell ref="G15:I15"/>
    <mergeCell ref="H8:H9"/>
    <mergeCell ref="I8:I9"/>
    <mergeCell ref="B13:I13"/>
    <mergeCell ref="B10:H10"/>
    <mergeCell ref="B8:B9"/>
    <mergeCell ref="C8:C9"/>
    <mergeCell ref="D8:E9"/>
    <mergeCell ref="F8:F9"/>
    <mergeCell ref="G8:G9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53"/>
  <sheetViews>
    <sheetView showRuler="0" zoomScaleNormal="100" workbookViewId="0">
      <selection activeCell="O53" sqref="O53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50" t="s">
        <v>80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x14ac:dyDescent="0.3">
      <c r="A2" s="150" t="s">
        <v>105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3" x14ac:dyDescent="0.3">
      <c r="A3" s="151" t="s">
        <v>106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 x14ac:dyDescent="0.3">
      <c r="A4" s="55" t="s">
        <v>88</v>
      </c>
      <c r="B4" s="56"/>
      <c r="C4" s="56"/>
      <c r="D4" s="62"/>
      <c r="E4" s="55" t="s">
        <v>89</v>
      </c>
      <c r="F4" s="56"/>
      <c r="G4" s="56"/>
      <c r="H4" s="56"/>
      <c r="I4" s="62"/>
      <c r="J4" s="55" t="s">
        <v>96</v>
      </c>
      <c r="K4" s="56"/>
      <c r="L4" s="56"/>
      <c r="M4" s="62"/>
    </row>
    <row r="5" spans="1:13" x14ac:dyDescent="0.3">
      <c r="A5" s="55" t="s">
        <v>95</v>
      </c>
      <c r="B5" s="62"/>
      <c r="C5" s="55" t="s">
        <v>90</v>
      </c>
      <c r="D5" s="56"/>
      <c r="E5" s="56"/>
      <c r="F5" s="56"/>
      <c r="G5" s="56"/>
      <c r="H5" s="62"/>
      <c r="I5" s="55" t="s">
        <v>91</v>
      </c>
      <c r="J5" s="56"/>
      <c r="K5" s="56"/>
      <c r="L5" s="56"/>
      <c r="M5" s="62"/>
    </row>
    <row r="6" spans="1:13" x14ac:dyDescent="0.3">
      <c r="A6" s="55" t="s">
        <v>92</v>
      </c>
      <c r="B6" s="56"/>
      <c r="C6" s="56"/>
      <c r="D6" s="56"/>
      <c r="E6" s="56"/>
      <c r="F6" s="56"/>
      <c r="G6" s="62"/>
      <c r="H6" s="55" t="s">
        <v>93</v>
      </c>
      <c r="I6" s="56"/>
      <c r="J6" s="56"/>
      <c r="K6" s="56"/>
      <c r="L6" s="56"/>
      <c r="M6" s="62"/>
    </row>
    <row r="7" spans="1:13" x14ac:dyDescent="0.3">
      <c r="A7" s="55" t="s">
        <v>94</v>
      </c>
      <c r="B7" s="56"/>
      <c r="C7" s="56"/>
      <c r="D7" s="56"/>
      <c r="E7" s="56"/>
      <c r="F7" s="56"/>
      <c r="G7" s="56"/>
      <c r="H7" s="54"/>
      <c r="I7" s="54"/>
      <c r="J7" s="54"/>
      <c r="K7" s="54"/>
      <c r="L7" s="54"/>
      <c r="M7" s="54"/>
    </row>
    <row r="8" spans="1:13" x14ac:dyDescent="0.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ht="38.25" customHeight="1" x14ac:dyDescent="0.3">
      <c r="A9" s="155" t="s">
        <v>35</v>
      </c>
      <c r="B9" s="155"/>
      <c r="C9" s="155"/>
      <c r="D9" s="155"/>
      <c r="E9" s="156" t="s">
        <v>36</v>
      </c>
      <c r="F9" s="156"/>
      <c r="G9" s="152" t="s">
        <v>37</v>
      </c>
      <c r="H9" s="153"/>
      <c r="I9" s="154"/>
      <c r="J9" s="152" t="s">
        <v>38</v>
      </c>
      <c r="K9" s="153"/>
      <c r="L9" s="154"/>
      <c r="M9" s="34" t="s">
        <v>39</v>
      </c>
    </row>
    <row r="10" spans="1:13" x14ac:dyDescent="0.3">
      <c r="A10" s="137" t="s">
        <v>40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9"/>
    </row>
    <row r="11" spans="1:13" x14ac:dyDescent="0.3">
      <c r="A11" s="140" t="s">
        <v>41</v>
      </c>
      <c r="B11" s="141"/>
      <c r="C11" s="141"/>
      <c r="D11" s="142"/>
      <c r="E11" s="53">
        <v>0</v>
      </c>
      <c r="F11" s="54"/>
      <c r="G11" s="129">
        <v>15354.84</v>
      </c>
      <c r="H11" s="131"/>
      <c r="I11" s="130"/>
      <c r="J11" s="129">
        <v>10332.799999999999</v>
      </c>
      <c r="K11" s="131"/>
      <c r="L11" s="130"/>
      <c r="M11" s="38">
        <f>G11-J11</f>
        <v>5022.0400000000009</v>
      </c>
    </row>
    <row r="12" spans="1:13" ht="14.25" customHeight="1" x14ac:dyDescent="0.3">
      <c r="A12" s="145" t="s">
        <v>42</v>
      </c>
      <c r="B12" s="146"/>
      <c r="C12" s="146"/>
      <c r="D12" s="147"/>
      <c r="E12" s="144">
        <v>0</v>
      </c>
      <c r="F12" s="144"/>
      <c r="G12" s="144">
        <v>14220.6</v>
      </c>
      <c r="H12" s="144"/>
      <c r="I12" s="144"/>
      <c r="J12" s="144">
        <v>9569.5400000000009</v>
      </c>
      <c r="K12" s="144"/>
      <c r="L12" s="144"/>
      <c r="M12" s="38">
        <f>G12-J12</f>
        <v>4651.0599999999995</v>
      </c>
    </row>
    <row r="13" spans="1:13" ht="21" customHeight="1" x14ac:dyDescent="0.3">
      <c r="A13" s="96" t="s">
        <v>43</v>
      </c>
      <c r="B13" s="97"/>
      <c r="C13" s="97"/>
      <c r="D13" s="98"/>
      <c r="E13" s="143"/>
      <c r="F13" s="148"/>
      <c r="G13" s="143">
        <f>SUM(G11:G12)</f>
        <v>29575.440000000002</v>
      </c>
      <c r="H13" s="149"/>
      <c r="I13" s="148"/>
      <c r="J13" s="143">
        <f>SUM(J11:J12)</f>
        <v>19902.34</v>
      </c>
      <c r="K13" s="97"/>
      <c r="L13" s="98"/>
      <c r="M13" s="37">
        <f>SUM(M11:M12)</f>
        <v>9673.1</v>
      </c>
    </row>
    <row r="14" spans="1:13" x14ac:dyDescent="0.3">
      <c r="A14" s="65" t="s">
        <v>16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48">
        <v>2254.21</v>
      </c>
    </row>
    <row r="15" spans="1:13" x14ac:dyDescent="0.3">
      <c r="A15" s="96" t="s">
        <v>99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8"/>
      <c r="M15" s="37">
        <v>4280.1400000000003</v>
      </c>
    </row>
    <row r="16" spans="1:13" x14ac:dyDescent="0.3">
      <c r="A16" s="96" t="s">
        <v>57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8"/>
      <c r="M16" s="37">
        <v>1155.6500000000001</v>
      </c>
    </row>
    <row r="17" spans="1:18" x14ac:dyDescent="0.3">
      <c r="A17" s="137" t="s">
        <v>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9"/>
    </row>
    <row r="18" spans="1:18" x14ac:dyDescent="0.3">
      <c r="A18" s="134" t="s">
        <v>13</v>
      </c>
      <c r="B18" s="135"/>
      <c r="C18" s="135"/>
      <c r="D18" s="136"/>
      <c r="E18" s="129">
        <v>0</v>
      </c>
      <c r="F18" s="130"/>
      <c r="G18" s="129">
        <v>698.18</v>
      </c>
      <c r="H18" s="131"/>
      <c r="I18" s="130"/>
      <c r="J18" s="129">
        <v>462.56</v>
      </c>
      <c r="K18" s="132"/>
      <c r="L18" s="133"/>
      <c r="M18" s="38">
        <f>G18-J18</f>
        <v>235.61999999999995</v>
      </c>
    </row>
    <row r="19" spans="1:18" ht="14.25" customHeight="1" x14ac:dyDescent="0.3">
      <c r="A19" s="96" t="s">
        <v>14</v>
      </c>
      <c r="B19" s="97"/>
      <c r="C19" s="97"/>
      <c r="D19" s="98"/>
      <c r="E19" s="144">
        <v>0</v>
      </c>
      <c r="F19" s="144"/>
      <c r="G19" s="143">
        <v>310.62</v>
      </c>
      <c r="H19" s="149"/>
      <c r="I19" s="148"/>
      <c r="J19" s="143">
        <f>G19-M19</f>
        <v>205.8</v>
      </c>
      <c r="K19" s="149"/>
      <c r="L19" s="148"/>
      <c r="M19" s="37">
        <v>104.82</v>
      </c>
    </row>
    <row r="20" spans="1:18" x14ac:dyDescent="0.3">
      <c r="A20" s="96" t="s">
        <v>15</v>
      </c>
      <c r="B20" s="97"/>
      <c r="C20" s="97"/>
      <c r="D20" s="98"/>
      <c r="E20" s="144">
        <v>0</v>
      </c>
      <c r="F20" s="144"/>
      <c r="G20" s="96">
        <v>2396.17</v>
      </c>
      <c r="H20" s="97"/>
      <c r="I20" s="98"/>
      <c r="J20" s="143">
        <v>1588</v>
      </c>
      <c r="K20" s="97"/>
      <c r="L20" s="98"/>
      <c r="M20" s="36">
        <f>G20-J20</f>
        <v>808.17000000000007</v>
      </c>
    </row>
    <row r="21" spans="1:18" ht="27.75" customHeight="1" x14ac:dyDescent="0.3">
      <c r="A21" s="145" t="s">
        <v>45</v>
      </c>
      <c r="B21" s="146"/>
      <c r="C21" s="146"/>
      <c r="D21" s="147"/>
      <c r="E21" s="144"/>
      <c r="F21" s="144"/>
      <c r="G21" s="143">
        <f>SUM(G18:G20)</f>
        <v>3404.9700000000003</v>
      </c>
      <c r="H21" s="149"/>
      <c r="I21" s="148"/>
      <c r="J21" s="96">
        <f>SUM(J18:J20)</f>
        <v>2256.36</v>
      </c>
      <c r="K21" s="97"/>
      <c r="L21" s="98"/>
      <c r="M21" s="36">
        <f>SUM(M18:M20)</f>
        <v>1148.6100000000001</v>
      </c>
    </row>
    <row r="22" spans="1:18" ht="18.75" customHeight="1" x14ac:dyDescent="0.3">
      <c r="A22" s="145" t="s">
        <v>9</v>
      </c>
      <c r="B22" s="146"/>
      <c r="C22" s="146"/>
      <c r="D22" s="146"/>
      <c r="E22" s="144"/>
      <c r="F22" s="144"/>
      <c r="G22" s="143"/>
      <c r="H22" s="149"/>
      <c r="I22" s="148"/>
      <c r="J22" s="96"/>
      <c r="K22" s="97"/>
      <c r="L22" s="98"/>
      <c r="M22" s="36">
        <f>M13+M14+M15+M16+M21</f>
        <v>18511.710000000003</v>
      </c>
    </row>
    <row r="23" spans="1:18" ht="17.25" customHeight="1" x14ac:dyDescent="0.3">
      <c r="A23" s="163" t="s">
        <v>46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5"/>
    </row>
    <row r="24" spans="1:18" x14ac:dyDescent="0.3">
      <c r="A24" s="5" t="s">
        <v>20</v>
      </c>
      <c r="B24" s="155" t="s">
        <v>47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82" t="s">
        <v>48</v>
      </c>
      <c r="M24" s="182"/>
    </row>
    <row r="25" spans="1:18" x14ac:dyDescent="0.3">
      <c r="A25" s="32">
        <v>1</v>
      </c>
      <c r="B25" s="162" t="s">
        <v>28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43">
        <f>2944.46*4</f>
        <v>11777.84</v>
      </c>
      <c r="M25" s="148"/>
    </row>
    <row r="26" spans="1:18" ht="15.75" customHeight="1" x14ac:dyDescent="0.3">
      <c r="A26" s="32">
        <v>2</v>
      </c>
      <c r="B26" s="162" t="s">
        <v>32</v>
      </c>
      <c r="C26" s="162"/>
      <c r="D26" s="162"/>
      <c r="E26" s="162"/>
      <c r="F26" s="162"/>
      <c r="G26" s="162"/>
      <c r="H26" s="162"/>
      <c r="I26" s="162"/>
      <c r="J26" s="162"/>
      <c r="K26" s="162"/>
      <c r="L26" s="96">
        <v>1586.58</v>
      </c>
      <c r="M26" s="98"/>
    </row>
    <row r="27" spans="1:18" ht="15.6" x14ac:dyDescent="0.3">
      <c r="A27" s="32">
        <v>3</v>
      </c>
      <c r="B27" s="162" t="s">
        <v>34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44">
        <f>109.05*4</f>
        <v>436.2</v>
      </c>
      <c r="M27" s="144"/>
      <c r="R27" s="49"/>
    </row>
    <row r="28" spans="1:18" x14ac:dyDescent="0.3">
      <c r="A28" s="32">
        <v>4</v>
      </c>
      <c r="B28" s="166" t="s">
        <v>82</v>
      </c>
      <c r="C28" s="166"/>
      <c r="D28" s="166"/>
      <c r="E28" s="166"/>
      <c r="F28" s="166"/>
      <c r="G28" s="166"/>
      <c r="H28" s="166"/>
      <c r="I28" s="166"/>
      <c r="J28" s="166"/>
      <c r="K28" s="167"/>
      <c r="L28" s="143">
        <v>0</v>
      </c>
      <c r="M28" s="148"/>
    </row>
    <row r="29" spans="1:18" x14ac:dyDescent="0.3">
      <c r="A29" s="32">
        <v>5</v>
      </c>
      <c r="B29" s="168" t="s">
        <v>83</v>
      </c>
      <c r="C29" s="166"/>
      <c r="D29" s="166"/>
      <c r="E29" s="166"/>
      <c r="F29" s="166"/>
      <c r="G29" s="166"/>
      <c r="H29" s="166"/>
      <c r="I29" s="166"/>
      <c r="J29" s="166"/>
      <c r="K29" s="167"/>
      <c r="L29" s="143">
        <f>27440.63-L25-L26-L27</f>
        <v>13640.01</v>
      </c>
      <c r="M29" s="148"/>
    </row>
    <row r="30" spans="1:18" x14ac:dyDescent="0.3">
      <c r="A30" s="159" t="s">
        <v>49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1"/>
      <c r="L30" s="157">
        <f>SUM(L25:L29)</f>
        <v>27440.63</v>
      </c>
      <c r="M30" s="158"/>
    </row>
    <row r="31" spans="1:18" x14ac:dyDescent="0.3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181"/>
      <c r="L31" s="183"/>
      <c r="M31" s="183"/>
    </row>
    <row r="32" spans="1:18" x14ac:dyDescent="0.3">
      <c r="A32" s="170" t="s">
        <v>50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2"/>
      <c r="L32" s="173">
        <v>0</v>
      </c>
      <c r="M32" s="174"/>
    </row>
    <row r="33" spans="1:15" x14ac:dyDescent="0.3">
      <c r="A33" s="170" t="s">
        <v>54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2"/>
      <c r="L33" s="173">
        <v>18511.71</v>
      </c>
      <c r="M33" s="174"/>
    </row>
    <row r="34" spans="1:15" x14ac:dyDescent="0.3">
      <c r="A34" s="170" t="s">
        <v>51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2"/>
      <c r="L34" s="173">
        <f>J13</f>
        <v>19902.34</v>
      </c>
      <c r="M34" s="174"/>
    </row>
    <row r="35" spans="1:15" x14ac:dyDescent="0.3">
      <c r="A35" s="170" t="s">
        <v>52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2"/>
      <c r="L35" s="173">
        <f>L30</f>
        <v>27440.63</v>
      </c>
      <c r="M35" s="174"/>
    </row>
    <row r="36" spans="1:15" x14ac:dyDescent="0.3">
      <c r="A36" s="170" t="s">
        <v>53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2"/>
      <c r="L36" s="173">
        <f>L34-L35</f>
        <v>-7538.2900000000009</v>
      </c>
      <c r="M36" s="175"/>
      <c r="O36" s="42"/>
    </row>
    <row r="37" spans="1:15" x14ac:dyDescent="0.3">
      <c r="A37" s="33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  <row r="38" spans="1:15" x14ac:dyDescent="0.3">
      <c r="A38" s="35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7"/>
      <c r="M38" s="177"/>
    </row>
    <row r="39" spans="1:15" x14ac:dyDescent="0.3">
      <c r="A39" s="35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</row>
    <row r="40" spans="1:15" x14ac:dyDescent="0.3">
      <c r="A40" s="35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</row>
    <row r="41" spans="1:15" x14ac:dyDescent="0.3">
      <c r="A41" s="1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"/>
      <c r="M41" s="1"/>
    </row>
    <row r="42" spans="1:15" x14ac:dyDescent="0.3">
      <c r="A42" s="1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mergeCells count="93">
    <mergeCell ref="L32:M32"/>
    <mergeCell ref="A14:L14"/>
    <mergeCell ref="A15:L15"/>
    <mergeCell ref="G21:I21"/>
    <mergeCell ref="J21:L21"/>
    <mergeCell ref="A21:D21"/>
    <mergeCell ref="A16:L16"/>
    <mergeCell ref="L31:M31"/>
    <mergeCell ref="A34:K34"/>
    <mergeCell ref="A35:K35"/>
    <mergeCell ref="B39:K39"/>
    <mergeCell ref="A31:K31"/>
    <mergeCell ref="A32:K32"/>
    <mergeCell ref="B41:K41"/>
    <mergeCell ref="B42:K42"/>
    <mergeCell ref="L42:M42"/>
    <mergeCell ref="A33:K33"/>
    <mergeCell ref="L33:M33"/>
    <mergeCell ref="L35:M35"/>
    <mergeCell ref="L36:M36"/>
    <mergeCell ref="L37:M37"/>
    <mergeCell ref="L38:M38"/>
    <mergeCell ref="L39:M39"/>
    <mergeCell ref="L40:M40"/>
    <mergeCell ref="L34:M34"/>
    <mergeCell ref="B37:K37"/>
    <mergeCell ref="B38:K38"/>
    <mergeCell ref="B40:K40"/>
    <mergeCell ref="A36:K36"/>
    <mergeCell ref="L28:M28"/>
    <mergeCell ref="B29:K29"/>
    <mergeCell ref="L29:M29"/>
    <mergeCell ref="A19:D19"/>
    <mergeCell ref="G19:I19"/>
    <mergeCell ref="J19:L19"/>
    <mergeCell ref="A20:D20"/>
    <mergeCell ref="G20:I20"/>
    <mergeCell ref="J20:L20"/>
    <mergeCell ref="E21:F21"/>
    <mergeCell ref="E20:F20"/>
    <mergeCell ref="E19:F19"/>
    <mergeCell ref="B27:K27"/>
    <mergeCell ref="L24:M24"/>
    <mergeCell ref="B25:K25"/>
    <mergeCell ref="A22:D22"/>
    <mergeCell ref="C5:H5"/>
    <mergeCell ref="I5:M5"/>
    <mergeCell ref="A6:G6"/>
    <mergeCell ref="H6:M6"/>
    <mergeCell ref="L30:M30"/>
    <mergeCell ref="E22:F22"/>
    <mergeCell ref="G22:I22"/>
    <mergeCell ref="J22:L22"/>
    <mergeCell ref="A30:K30"/>
    <mergeCell ref="B26:K26"/>
    <mergeCell ref="L25:M25"/>
    <mergeCell ref="L26:M26"/>
    <mergeCell ref="A23:M23"/>
    <mergeCell ref="L27:M27"/>
    <mergeCell ref="B24:K24"/>
    <mergeCell ref="B28:K28"/>
    <mergeCell ref="E12:F12"/>
    <mergeCell ref="A13:D13"/>
    <mergeCell ref="E13:F13"/>
    <mergeCell ref="G13:I13"/>
    <mergeCell ref="A1:M1"/>
    <mergeCell ref="A2:M2"/>
    <mergeCell ref="A3:M3"/>
    <mergeCell ref="G9:I9"/>
    <mergeCell ref="J9:L9"/>
    <mergeCell ref="A9:D9"/>
    <mergeCell ref="E9:F9"/>
    <mergeCell ref="A8:M8"/>
    <mergeCell ref="A4:D4"/>
    <mergeCell ref="E4:I4"/>
    <mergeCell ref="J4:M4"/>
    <mergeCell ref="A5:B5"/>
    <mergeCell ref="A7:G7"/>
    <mergeCell ref="H7:M7"/>
    <mergeCell ref="E18:F18"/>
    <mergeCell ref="G18:I18"/>
    <mergeCell ref="J18:L18"/>
    <mergeCell ref="A18:D18"/>
    <mergeCell ref="A10:M10"/>
    <mergeCell ref="A11:D11"/>
    <mergeCell ref="E11:F11"/>
    <mergeCell ref="J13:L13"/>
    <mergeCell ref="A17:M17"/>
    <mergeCell ref="G11:I11"/>
    <mergeCell ref="G12:I12"/>
    <mergeCell ref="J12:L12"/>
    <mergeCell ref="J11:L11"/>
    <mergeCell ref="A12:D12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Ленина 125-А</vt:lpstr>
      <vt:lpstr>СОДЕРЖАНИЕ ЖИЛЬЯ</vt:lpstr>
      <vt:lpstr>РЕМОНТ ЖИЛЬЯ</vt:lpstr>
      <vt:lpstr>ОТЧЕТ Ленина125-А.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2023-04-03T07:13:49Z</dcterms:modified>
</cp:coreProperties>
</file>