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8A805335-44A5-424C-BF66-3895A2D70A1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КОМАРОВА 4" sheetId="1" r:id="rId1"/>
    <sheet name="СОДЕРЖАНИЕ ЖИЛЬЯ" sheetId="2" r:id="rId2"/>
    <sheet name="РЕМОНТ ЖИЛЬЯ" sheetId="3" r:id="rId3"/>
    <sheet name="ОТЧЕТ КОМАРОВА 4  на подпись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2" l="1"/>
  <c r="I72" i="2"/>
  <c r="I65" i="2"/>
  <c r="I58" i="2"/>
  <c r="I52" i="2"/>
  <c r="I47" i="2"/>
  <c r="I42" i="2"/>
  <c r="I36" i="2"/>
  <c r="I31" i="2"/>
  <c r="I25" i="2"/>
  <c r="I20" i="2"/>
  <c r="I14" i="2"/>
  <c r="I21" i="3" l="1"/>
  <c r="I41" i="1" s="1"/>
  <c r="K41" i="1" s="1"/>
  <c r="I77" i="2"/>
  <c r="I71" i="2"/>
  <c r="I67" i="2"/>
  <c r="I60" i="2"/>
  <c r="I53" i="2"/>
  <c r="I48" i="2"/>
  <c r="I43" i="2"/>
  <c r="I37" i="2"/>
  <c r="I32" i="2"/>
  <c r="I27" i="2"/>
  <c r="I21" i="2"/>
  <c r="I12" i="2"/>
  <c r="I11" i="2"/>
  <c r="I17" i="2" s="1"/>
  <c r="I13" i="1" s="1"/>
  <c r="M53" i="1"/>
  <c r="K49" i="1"/>
  <c r="K48" i="1"/>
  <c r="K47" i="1"/>
  <c r="I47" i="1"/>
  <c r="K46" i="1"/>
  <c r="I46" i="1"/>
  <c r="K31" i="1"/>
  <c r="K33" i="1"/>
  <c r="K37" i="1"/>
  <c r="K38" i="1"/>
  <c r="K40" i="1"/>
  <c r="C15" i="1"/>
  <c r="C16" i="1"/>
  <c r="C17" i="1"/>
  <c r="C18" i="1"/>
  <c r="C19" i="1"/>
  <c r="C20" i="1"/>
  <c r="C21" i="1"/>
  <c r="C24" i="1"/>
  <c r="I49" i="1"/>
  <c r="I48" i="1"/>
  <c r="C32" i="1"/>
  <c r="C31" i="1"/>
  <c r="C14" i="1"/>
  <c r="G24" i="4" l="1"/>
  <c r="M24" i="4"/>
  <c r="K30" i="1"/>
  <c r="I76" i="2"/>
  <c r="I70" i="2"/>
  <c r="I63" i="2"/>
  <c r="I18" i="3"/>
  <c r="I57" i="2"/>
  <c r="I51" i="2"/>
  <c r="I46" i="2"/>
  <c r="I41" i="2"/>
  <c r="I35" i="2"/>
  <c r="I30" i="2"/>
  <c r="I24" i="2"/>
  <c r="I19" i="2"/>
  <c r="M50" i="1"/>
  <c r="K39" i="1" l="1"/>
  <c r="I35" i="1"/>
  <c r="K35" i="1" s="1"/>
  <c r="C33" i="1"/>
  <c r="J24" i="4"/>
  <c r="L33" i="4"/>
  <c r="L38" i="4" s="1"/>
  <c r="J13" i="4"/>
  <c r="L37" i="4" s="1"/>
  <c r="G13" i="4"/>
  <c r="M13" i="4"/>
  <c r="K50" i="1"/>
  <c r="I50" i="1"/>
  <c r="M25" i="4" l="1"/>
  <c r="L36" i="4" s="1"/>
  <c r="L39" i="4"/>
  <c r="C34" i="1"/>
  <c r="G42" i="1"/>
  <c r="E42" i="1"/>
  <c r="G25" i="1"/>
  <c r="E25" i="1"/>
  <c r="I15" i="3"/>
  <c r="K36" i="1" l="1"/>
  <c r="I34" i="1"/>
  <c r="K34" i="1" s="1"/>
  <c r="C35" i="1"/>
  <c r="L7" i="1"/>
  <c r="L8" i="1"/>
  <c r="I86" i="2"/>
  <c r="I74" i="2"/>
  <c r="I68" i="2"/>
  <c r="I61" i="2"/>
  <c r="I55" i="2"/>
  <c r="I49" i="2"/>
  <c r="I44" i="2"/>
  <c r="I39" i="2"/>
  <c r="I33" i="2"/>
  <c r="I28" i="2"/>
  <c r="I22" i="2"/>
  <c r="I24" i="1" l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87" i="2"/>
  <c r="K13" i="1"/>
  <c r="C36" i="1"/>
  <c r="I25" i="1" l="1"/>
  <c r="C37" i="1"/>
  <c r="K25" i="1"/>
  <c r="K26" i="1" s="1"/>
  <c r="C38" i="1" l="1"/>
  <c r="M38" i="1" s="1"/>
  <c r="M21" i="1"/>
  <c r="C22" i="1" s="1"/>
  <c r="I12" i="3"/>
  <c r="I7" i="3"/>
  <c r="I32" i="1" l="1"/>
  <c r="I22" i="3"/>
  <c r="C39" i="1"/>
  <c r="M39" i="1" s="1"/>
  <c r="M22" i="1"/>
  <c r="C23" i="1" s="1"/>
  <c r="I7" i="2"/>
  <c r="K32" i="1" l="1"/>
  <c r="K42" i="1" s="1"/>
  <c r="K43" i="1" s="1"/>
  <c r="M58" i="1" s="1"/>
  <c r="I42" i="1"/>
  <c r="C40" i="1"/>
  <c r="C41" i="1" s="1"/>
  <c r="M42" i="1"/>
  <c r="M25" i="1" l="1"/>
  <c r="M57" i="1" s="1"/>
</calcChain>
</file>

<file path=xl/sharedStrings.xml><?xml version="1.0" encoding="utf-8"?>
<sst xmlns="http://schemas.openxmlformats.org/spreadsheetml/2006/main" count="418" uniqueCount="165">
  <si>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</si>
  <si>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</si>
  <si>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</si>
  <si>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</si>
  <si>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</si>
  <si>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</si>
  <si>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</si>
  <si>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</si>
  <si>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</si>
  <si>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</si>
  <si>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</si>
  <si>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</si>
  <si>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</si>
  <si>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</si>
  <si>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</si>
  <si>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</si>
  <si>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</si>
  <si>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</si>
  <si>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</si>
  <si>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</si>
  <si>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</si>
  <si>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</si>
  <si>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</si>
  <si>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</si>
  <si>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</si>
  <si>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</si>
  <si>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</si>
  <si>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</si>
  <si>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</si>
  <si>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</si>
  <si>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</si>
  <si>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</si>
  <si>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</si>
  <si>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</si>
  <si>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</si>
  <si>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</si>
  <si>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</si>
  <si>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</si>
  <si>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</si>
  <si>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</si>
  <si>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</si>
  <si>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</si>
  <si>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</si>
  <si>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</si>
  <si>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</si>
  <si>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</si>
  <si>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</si>
  <si>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</si>
  <si>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</si>
  <si>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</si>
  <si>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</si>
  <si>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</si>
  <si>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</si>
  <si>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</si>
  <si>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</si>
  <si>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</si>
  <si>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</si>
  <si>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</si>
  <si>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</si>
  <si>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</si>
  <si>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</si>
  <si>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</si>
  <si>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</si>
  <si>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</si>
  <si>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</si>
  <si>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</si>
  <si>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</si>
  <si>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</si>
  <si>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ИТОГО май 2022г.</t>
  </si>
  <si>
    <t>Проверка вентканалов и дымоходов</t>
  </si>
  <si>
    <t>усл.</t>
  </si>
  <si>
    <t>ТО ВДГО</t>
  </si>
  <si>
    <t>Лицевой счет МКД по адресу: г. Таганрог, ул.  Комарово, д.4</t>
  </si>
  <si>
    <t>S жилых помещений - 1 131,4 м²</t>
  </si>
  <si>
    <t>Протокол №1 от 26 ноябре 2021г.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</si>
  <si>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</si>
  <si>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</si>
  <si>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</si>
  <si>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Содержание газовых сетей - 0,07 руб.</t>
  </si>
  <si>
    <t>Вознаграждение председателю МКД -2,0 руб.</t>
  </si>
  <si>
    <t>Уборка придомовой территории -2,25руб.</t>
  </si>
  <si>
    <t>Содержание ОПУ эл. эн.-0,05 руб.</t>
  </si>
  <si>
    <t>Тариф -17,45 руб.</t>
  </si>
  <si>
    <t xml:space="preserve">Вознаграждение председателю МКД </t>
  </si>
  <si>
    <t>Уборка придомовой территории</t>
  </si>
  <si>
    <t>Содержание ОПУ эл. эн.</t>
  </si>
  <si>
    <t>Приказ ГЖИ № 105-Л  от 31.01.22г.</t>
  </si>
  <si>
    <t xml:space="preserve">Электроэнергия СОИД повыш коэф </t>
  </si>
  <si>
    <t>на доме № 4 по ул. Комарова</t>
  </si>
  <si>
    <t>Управляющая компания ООО "УК "ЮгДомКомфорт" с  01.02.2022 г.</t>
  </si>
  <si>
    <t>дома по адресу: Ростовская область, г. Таганрог, ул.Комарова, д. 4</t>
  </si>
  <si>
    <t>Электроэнергия СОИД повыш. коэф.</t>
  </si>
  <si>
    <t>Содержание ОИ</t>
  </si>
  <si>
    <t>Ремонт ОИ</t>
  </si>
  <si>
    <t>Должники на 01.01.2023г.</t>
  </si>
  <si>
    <t>Баланс дома на 01.01.2023г.</t>
  </si>
  <si>
    <t>Начисленно средств за 2023г.</t>
  </si>
  <si>
    <t>Оплачено средств за 2023г.</t>
  </si>
  <si>
    <t>Информация за 2023г.</t>
  </si>
  <si>
    <t>Январь</t>
  </si>
  <si>
    <t>Задолженность на 31.12.2023г.</t>
  </si>
  <si>
    <t>за период с 01.01.2023г. по 31.12.2023г.</t>
  </si>
  <si>
    <t>Январь 2023г.</t>
  </si>
  <si>
    <t>31.01.2023г.</t>
  </si>
  <si>
    <t xml:space="preserve">Доставка песка </t>
  </si>
  <si>
    <t>Приобретение и доставка снегоуборочной лопаты</t>
  </si>
  <si>
    <t>Проверка запирающего устройства входной двери</t>
  </si>
  <si>
    <t>ИТОГО январь 2023г.</t>
  </si>
  <si>
    <t>Февраль 2023г.</t>
  </si>
  <si>
    <t>28.02.2023г.</t>
  </si>
  <si>
    <t>ИТОГО февраль 2023г.</t>
  </si>
  <si>
    <t>Март 2023г.</t>
  </si>
  <si>
    <t>31.03.2023г.</t>
  </si>
  <si>
    <t>МАРТ 2023г.</t>
  </si>
  <si>
    <t>ИТОГО март 2023г.</t>
  </si>
  <si>
    <t>Ремонт уличного освещения</t>
  </si>
  <si>
    <t>Апрель 2023г.</t>
  </si>
  <si>
    <t>30.04.2023г.</t>
  </si>
  <si>
    <t>ИТОГО апрель 2023г.</t>
  </si>
  <si>
    <t>Май 2023г.</t>
  </si>
  <si>
    <t>31.05.2023г.</t>
  </si>
  <si>
    <t xml:space="preserve">Гидравлические испытания системы отопления </t>
  </si>
  <si>
    <t>МАЙ 2023г.</t>
  </si>
  <si>
    <t>ИТОГО май 2023г.</t>
  </si>
  <si>
    <t>Замена чугунных задвижек на фланцевые краны</t>
  </si>
  <si>
    <t>Июнь 2023г.</t>
  </si>
  <si>
    <t>30.06.2023г.</t>
  </si>
  <si>
    <t>ИТОГО июнь 2023г.</t>
  </si>
  <si>
    <t>Июль 2023г.</t>
  </si>
  <si>
    <t>31.07.2023г.</t>
  </si>
  <si>
    <t>ИТОГО июль 2023г.</t>
  </si>
  <si>
    <t>Август 2023г.</t>
  </si>
  <si>
    <t>31.08.2023г.</t>
  </si>
  <si>
    <t>Прочистка канализации</t>
  </si>
  <si>
    <t>ИТОГО август 2023г.</t>
  </si>
  <si>
    <t>ИЮНЬ 2023г.</t>
  </si>
  <si>
    <t>Ремонт уличного освещения с заменой плафона</t>
  </si>
  <si>
    <t>Сентябрь 2023г.</t>
  </si>
  <si>
    <t>30.09.2023г.</t>
  </si>
  <si>
    <t>ИТОГО сентябрьь 2023г.</t>
  </si>
  <si>
    <t>Октябрь 2023г.</t>
  </si>
  <si>
    <t>Промывка, шайбировка</t>
  </si>
  <si>
    <t>31.10.2023г.</t>
  </si>
  <si>
    <t>ИТОГО октябрь 2023г.</t>
  </si>
  <si>
    <t>Материалы: веник 2шт., белизна 1л.</t>
  </si>
  <si>
    <t>Ноябрь 2023г.</t>
  </si>
  <si>
    <t>Установка дополнительного уличного освещения</t>
  </si>
  <si>
    <t>30.11.2023г.</t>
  </si>
  <si>
    <t>ИТОГО ноябрь 2023г.</t>
  </si>
  <si>
    <t>Декабрь 2023г.</t>
  </si>
  <si>
    <t>31.12.2023г.</t>
  </si>
  <si>
    <t>Установка светильника над входом в подъезд</t>
  </si>
  <si>
    <t xml:space="preserve">Замена датчика движения </t>
  </si>
  <si>
    <t>Уборка веток</t>
  </si>
  <si>
    <t>Уборка мусора с кровли, прочистка желобов</t>
  </si>
  <si>
    <t>Обработка и передача показаний ОДПУ ЭЭ</t>
  </si>
  <si>
    <t>Кронирование джеревьев с использованием а/вышки</t>
  </si>
  <si>
    <t>ИТОГО декабрь 2023г.</t>
  </si>
  <si>
    <t xml:space="preserve">ИТОГО за 2023г. </t>
  </si>
  <si>
    <t>ДЕКАБРЬ 2023г.</t>
  </si>
  <si>
    <t>ИТОГО декабрь2023г.</t>
  </si>
  <si>
    <t>Замена участка стояка ЦО кв. 18,22</t>
  </si>
  <si>
    <t>с 01.01.2023г. по 31.12.2023г.</t>
  </si>
  <si>
    <t>ОТЧЕТ ООО "Управляющая компания "ЮгДомКомфорт" за 2023г. перед собственниками</t>
  </si>
  <si>
    <t>Информационное обслуживание, раскрытие информаации на сайте ГИС 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</si>
</sst>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9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2" fontId="0" fillId="0" borderId="0" xfId="0" applyNumberFormat="1"/>
    <xf numFmtId="4" fontId="8" fillId="0" borderId="3" xfId="0" applyNumberFormat="1" applyFont="1" applyBorder="1"/>
    <xf numFmtId="4" fontId="22" fillId="0" borderId="4" xfId="2" applyNumberFormat="1" applyFont="1" applyBorder="1" applyAlignment="1">
      <alignment horizontal="center" vertical="center" wrapText="1"/>
    </xf>
    <xf numFmtId="4" fontId="3" fillId="0" borderId="4" xfId="0" applyNumberFormat="1" applyFont="1" applyBorder="1"/>
    <xf numFmtId="2" fontId="8" fillId="2" borderId="4" xfId="0" applyNumberFormat="1" applyFont="1" applyFill="1" applyBorder="1"/>
    <xf numFmtId="1" fontId="22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3" fillId="0" borderId="1" xfId="0" applyFont="1" applyBorder="1"/>
    <xf numFmtId="0" fontId="3" fillId="0" borderId="2" xfId="0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4" fontId="3" fillId="0" borderId="1" xfId="0" applyNumberFormat="1" applyFont="1" applyBorder="1"/>
    <xf numFmtId="4" fontId="3" fillId="0" borderId="3" xfId="0" applyNumberFormat="1" applyFont="1" applyBorder="1"/>
    <xf numFmtId="0" fontId="3" fillId="0" borderId="3" xfId="0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2" fontId="8" fillId="2" borderId="1" xfId="0" applyNumberFormat="1" applyFont="1" applyFill="1" applyBorder="1"/>
    <xf numFmtId="0" fontId="8" fillId="2" borderId="3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8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0" borderId="2" xfId="0" applyNumberFormat="1" applyFont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4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4" xfId="0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62"/>
  <sheetViews>
    <sheetView tabSelected="1" showRuler="0" zoomScaleNormal="100" workbookViewId="0">
      <selection activeCell="G12" sqref="G12:H12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7" t="s">
        <v>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x14ac:dyDescent="0.3">
      <c r="A2" s="55" t="s">
        <v>73</v>
      </c>
      <c r="B2" s="56"/>
      <c r="C2" s="56"/>
      <c r="D2" s="63"/>
      <c r="E2" s="55" t="s">
        <v>74</v>
      </c>
      <c r="F2" s="56"/>
      <c r="G2" s="56"/>
      <c r="H2" s="56"/>
      <c r="I2" s="63"/>
      <c r="J2" s="55" t="s">
        <v>86</v>
      </c>
      <c r="K2" s="56"/>
      <c r="L2" s="56"/>
      <c r="M2" s="63"/>
    </row>
    <row r="3" spans="1:13" x14ac:dyDescent="0.3">
      <c r="A3" s="55" t="s">
        <v>82</v>
      </c>
      <c r="B3" s="63"/>
      <c r="C3" s="55" t="s">
        <v>75</v>
      </c>
      <c r="D3" s="56"/>
      <c r="E3" s="56"/>
      <c r="F3" s="56"/>
      <c r="G3" s="56"/>
      <c r="H3" s="63"/>
      <c r="I3" s="55" t="s">
        <v>76</v>
      </c>
      <c r="J3" s="56"/>
      <c r="K3" s="56"/>
      <c r="L3" s="56"/>
      <c r="M3" s="63"/>
    </row>
    <row r="4" spans="1:13" x14ac:dyDescent="0.3">
      <c r="A4" s="55" t="s">
        <v>77</v>
      </c>
      <c r="B4" s="56"/>
      <c r="C4" s="56"/>
      <c r="D4" s="56"/>
      <c r="E4" s="56"/>
      <c r="F4" s="56"/>
      <c r="G4" s="63"/>
      <c r="H4" s="55" t="s">
        <v>78</v>
      </c>
      <c r="I4" s="56"/>
      <c r="J4" s="56"/>
      <c r="K4" s="56"/>
      <c r="L4" s="56"/>
      <c r="M4" s="63"/>
    </row>
    <row r="5" spans="1:13" x14ac:dyDescent="0.3">
      <c r="A5" s="51" t="s">
        <v>79</v>
      </c>
      <c r="B5" s="51"/>
      <c r="C5" s="51"/>
      <c r="D5" s="51"/>
      <c r="E5" s="51"/>
      <c r="F5" s="51"/>
      <c r="G5" s="51"/>
      <c r="H5" s="51" t="s">
        <v>80</v>
      </c>
      <c r="I5" s="51"/>
      <c r="J5" s="51"/>
      <c r="K5" s="51"/>
      <c r="L5" s="51"/>
      <c r="M5" s="51"/>
    </row>
    <row r="6" spans="1:13" x14ac:dyDescent="0.3">
      <c r="A6" s="51" t="s">
        <v>81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x14ac:dyDescent="0.3">
      <c r="A7" s="55" t="s">
        <v>94</v>
      </c>
      <c r="B7" s="56"/>
      <c r="C7" s="56"/>
      <c r="D7" s="63"/>
      <c r="E7" s="52">
        <v>36525.69</v>
      </c>
      <c r="F7" s="53"/>
      <c r="G7" s="55" t="s">
        <v>96</v>
      </c>
      <c r="H7" s="56"/>
      <c r="I7" s="56"/>
      <c r="J7" s="56"/>
      <c r="K7" s="63"/>
      <c r="L7" s="52">
        <f>E25+E42</f>
        <v>147990.56000000003</v>
      </c>
      <c r="M7" s="53"/>
    </row>
    <row r="8" spans="1:13" x14ac:dyDescent="0.3">
      <c r="A8" s="55" t="s">
        <v>95</v>
      </c>
      <c r="B8" s="56"/>
      <c r="C8" s="56"/>
      <c r="D8" s="63"/>
      <c r="E8" s="52">
        <v>26467.62</v>
      </c>
      <c r="F8" s="53"/>
      <c r="G8" s="55" t="s">
        <v>97</v>
      </c>
      <c r="H8" s="56"/>
      <c r="I8" s="56"/>
      <c r="J8" s="56"/>
      <c r="K8" s="63"/>
      <c r="L8" s="52">
        <f>G25+G42</f>
        <v>134597.51</v>
      </c>
      <c r="M8" s="63"/>
    </row>
    <row r="9" spans="1:13" x14ac:dyDescent="0.3">
      <c r="A9" s="98" t="s">
        <v>98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</row>
    <row r="10" spans="1:13" x14ac:dyDescent="0.3">
      <c r="A10" s="77" t="s">
        <v>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</row>
    <row r="11" spans="1:13" ht="14.25" customHeight="1" x14ac:dyDescent="0.3">
      <c r="A11" s="55" t="s">
        <v>54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2">
        <v>0</v>
      </c>
      <c r="M11" s="53"/>
    </row>
    <row r="12" spans="1:13" ht="54.75" customHeight="1" x14ac:dyDescent="0.3">
      <c r="A12" s="70" t="s">
        <v>1</v>
      </c>
      <c r="B12" s="70"/>
      <c r="C12" s="69" t="s">
        <v>6</v>
      </c>
      <c r="D12" s="70"/>
      <c r="E12" s="69" t="s">
        <v>2</v>
      </c>
      <c r="F12" s="70"/>
      <c r="G12" s="69" t="s">
        <v>3</v>
      </c>
      <c r="H12" s="69"/>
      <c r="I12" s="80" t="s">
        <v>4</v>
      </c>
      <c r="J12" s="80"/>
      <c r="K12" s="81" t="s">
        <v>5</v>
      </c>
      <c r="L12" s="82"/>
      <c r="M12" s="2" t="s">
        <v>8</v>
      </c>
    </row>
    <row r="13" spans="1:13" x14ac:dyDescent="0.3">
      <c r="A13" s="51" t="s">
        <v>99</v>
      </c>
      <c r="B13" s="51"/>
      <c r="C13" s="52">
        <v>10195.44</v>
      </c>
      <c r="D13" s="53"/>
      <c r="E13" s="52">
        <v>6166.19</v>
      </c>
      <c r="F13" s="53"/>
      <c r="G13" s="52">
        <v>4141.2299999999996</v>
      </c>
      <c r="H13" s="53"/>
      <c r="I13" s="61">
        <f>'СОДЕРЖАНИЕ ЖИЛЬЯ'!I17</f>
        <v>6007.1967400000003</v>
      </c>
      <c r="J13" s="63"/>
      <c r="K13" s="54">
        <f>G13-I13</f>
        <v>-1865.9667400000008</v>
      </c>
      <c r="L13" s="51"/>
      <c r="M13" s="41">
        <v>12220.05</v>
      </c>
    </row>
    <row r="14" spans="1:13" x14ac:dyDescent="0.3">
      <c r="A14" s="51" t="s">
        <v>58</v>
      </c>
      <c r="B14" s="51"/>
      <c r="C14" s="52">
        <f>M13</f>
        <v>12220.05</v>
      </c>
      <c r="D14" s="53"/>
      <c r="E14" s="52">
        <v>6167.19</v>
      </c>
      <c r="F14" s="53"/>
      <c r="G14" s="52">
        <v>5811.58</v>
      </c>
      <c r="H14" s="53"/>
      <c r="I14" s="61">
        <f>'СОДЕРЖАНИЕ ЖИЛЬЯ'!I22</f>
        <v>3772.262560000001</v>
      </c>
      <c r="J14" s="62"/>
      <c r="K14" s="54">
        <f t="shared" ref="K14:K24" si="0">G14-I14</f>
        <v>2039.3174399999989</v>
      </c>
      <c r="L14" s="51"/>
      <c r="M14" s="41">
        <v>12574.66</v>
      </c>
    </row>
    <row r="15" spans="1:13" x14ac:dyDescent="0.3">
      <c r="A15" s="51" t="s">
        <v>59</v>
      </c>
      <c r="B15" s="51"/>
      <c r="C15" s="52">
        <f t="shared" ref="C15:C24" si="1">M14</f>
        <v>12574.66</v>
      </c>
      <c r="D15" s="53"/>
      <c r="E15" s="52">
        <v>6166.19</v>
      </c>
      <c r="F15" s="53"/>
      <c r="G15" s="52">
        <v>5650.32</v>
      </c>
      <c r="H15" s="53"/>
      <c r="I15" s="61">
        <f>'СОДЕРЖАНИЕ ЖИЛЬЯ'!I28</f>
        <v>8509.771200000001</v>
      </c>
      <c r="J15" s="63"/>
      <c r="K15" s="54">
        <f t="shared" si="0"/>
        <v>-2859.4512000000013</v>
      </c>
      <c r="L15" s="51"/>
      <c r="M15" s="48">
        <v>13090.75</v>
      </c>
    </row>
    <row r="16" spans="1:13" x14ac:dyDescent="0.3">
      <c r="A16" s="51" t="s">
        <v>60</v>
      </c>
      <c r="B16" s="51"/>
      <c r="C16" s="52">
        <f t="shared" si="1"/>
        <v>13090.75</v>
      </c>
      <c r="D16" s="53"/>
      <c r="E16" s="52">
        <v>6166.19</v>
      </c>
      <c r="F16" s="53"/>
      <c r="G16" s="52">
        <v>5038.22</v>
      </c>
      <c r="H16" s="53"/>
      <c r="I16" s="61">
        <f>'СОДЕРЖАНИЕ ЖИЛЬЯ'!I33</f>
        <v>3750.4623200000005</v>
      </c>
      <c r="J16" s="63"/>
      <c r="K16" s="54">
        <f t="shared" si="0"/>
        <v>1287.7576799999997</v>
      </c>
      <c r="L16" s="51"/>
      <c r="M16" s="41">
        <v>14218.5</v>
      </c>
    </row>
    <row r="17" spans="1:13" x14ac:dyDescent="0.3">
      <c r="A17" s="51" t="s">
        <v>61</v>
      </c>
      <c r="B17" s="51"/>
      <c r="C17" s="52">
        <f t="shared" si="1"/>
        <v>14218.5</v>
      </c>
      <c r="D17" s="53"/>
      <c r="E17" s="52">
        <v>6166.19</v>
      </c>
      <c r="F17" s="53"/>
      <c r="G17" s="52">
        <v>4612.5</v>
      </c>
      <c r="H17" s="53"/>
      <c r="I17" s="61">
        <f>'СОДЕРЖАНИЕ ЖИЛЬЯ'!I39</f>
        <v>20395.273840000002</v>
      </c>
      <c r="J17" s="63"/>
      <c r="K17" s="54">
        <f t="shared" si="0"/>
        <v>-15782.773840000002</v>
      </c>
      <c r="L17" s="51"/>
      <c r="M17" s="41">
        <v>15773.83</v>
      </c>
    </row>
    <row r="18" spans="1:13" x14ac:dyDescent="0.3">
      <c r="A18" s="51" t="s">
        <v>62</v>
      </c>
      <c r="B18" s="51"/>
      <c r="C18" s="52">
        <f t="shared" si="1"/>
        <v>15773.83</v>
      </c>
      <c r="D18" s="53"/>
      <c r="E18" s="52">
        <v>6166.19</v>
      </c>
      <c r="F18" s="53"/>
      <c r="G18" s="52">
        <v>7232.73</v>
      </c>
      <c r="H18" s="53"/>
      <c r="I18" s="61">
        <f>'СОДЕРЖАНИЕ ЖИЛЬЯ'!I44</f>
        <v>3884.3496700000005</v>
      </c>
      <c r="J18" s="63"/>
      <c r="K18" s="54">
        <f t="shared" si="0"/>
        <v>3348.380329999999</v>
      </c>
      <c r="L18" s="51"/>
      <c r="M18" s="41">
        <v>14705.69</v>
      </c>
    </row>
    <row r="19" spans="1:13" x14ac:dyDescent="0.3">
      <c r="A19" s="51" t="s">
        <v>63</v>
      </c>
      <c r="B19" s="51"/>
      <c r="C19" s="52">
        <f t="shared" si="1"/>
        <v>14705.69</v>
      </c>
      <c r="D19" s="53"/>
      <c r="E19" s="52">
        <v>6166.19</v>
      </c>
      <c r="F19" s="53"/>
      <c r="G19" s="52">
        <v>5379.32</v>
      </c>
      <c r="H19" s="53"/>
      <c r="I19" s="61">
        <f>'СОДЕРЖАНИЕ ЖИЛЬЯ'!I49</f>
        <v>3807.7154300000011</v>
      </c>
      <c r="J19" s="63"/>
      <c r="K19" s="54">
        <f t="shared" si="0"/>
        <v>1571.6045699999986</v>
      </c>
      <c r="L19" s="51"/>
      <c r="M19" s="41">
        <v>15492.52</v>
      </c>
    </row>
    <row r="20" spans="1:13" x14ac:dyDescent="0.3">
      <c r="A20" s="51" t="s">
        <v>64</v>
      </c>
      <c r="B20" s="51"/>
      <c r="C20" s="52">
        <f t="shared" si="1"/>
        <v>15492.52</v>
      </c>
      <c r="D20" s="53"/>
      <c r="E20" s="52">
        <v>6166.19</v>
      </c>
      <c r="F20" s="53"/>
      <c r="G20" s="52">
        <v>5643.22</v>
      </c>
      <c r="H20" s="53"/>
      <c r="I20" s="61">
        <f>'СОДЕРЖАНИЕ ЖИЛЬЯ'!I55</f>
        <v>7832.6499400000012</v>
      </c>
      <c r="J20" s="63"/>
      <c r="K20" s="54">
        <f t="shared" si="0"/>
        <v>-2189.4299400000009</v>
      </c>
      <c r="L20" s="51"/>
      <c r="M20" s="41">
        <v>16015.49</v>
      </c>
    </row>
    <row r="21" spans="1:13" x14ac:dyDescent="0.3">
      <c r="A21" s="51" t="s">
        <v>65</v>
      </c>
      <c r="B21" s="51"/>
      <c r="C21" s="52">
        <f t="shared" si="1"/>
        <v>16015.49</v>
      </c>
      <c r="D21" s="53"/>
      <c r="E21" s="52">
        <v>6166.19</v>
      </c>
      <c r="F21" s="53"/>
      <c r="G21" s="52">
        <v>4890.84</v>
      </c>
      <c r="H21" s="53"/>
      <c r="I21" s="61">
        <f>'СОДЕРЖАНИЕ ЖИЛЬЯ'!I61</f>
        <v>5478.3028100000001</v>
      </c>
      <c r="J21" s="63"/>
      <c r="K21" s="54">
        <f t="shared" si="0"/>
        <v>-587.46280999999999</v>
      </c>
      <c r="L21" s="51"/>
      <c r="M21" s="41">
        <f t="shared" ref="M21:M22" si="2">C21+E21-G21</f>
        <v>17290.84</v>
      </c>
    </row>
    <row r="22" spans="1:13" x14ac:dyDescent="0.3">
      <c r="A22" s="51" t="s">
        <v>66</v>
      </c>
      <c r="B22" s="51"/>
      <c r="C22" s="52">
        <f t="shared" si="1"/>
        <v>17290.84</v>
      </c>
      <c r="D22" s="53"/>
      <c r="E22" s="52">
        <v>6166.19</v>
      </c>
      <c r="F22" s="53"/>
      <c r="G22" s="52">
        <v>5121.1099999999997</v>
      </c>
      <c r="H22" s="53"/>
      <c r="I22" s="61">
        <f>'СОДЕРЖАНИЕ ЖИЛЬЯ'!I68</f>
        <v>6400.5334300000004</v>
      </c>
      <c r="J22" s="63"/>
      <c r="K22" s="54">
        <f t="shared" si="0"/>
        <v>-1279.4234300000007</v>
      </c>
      <c r="L22" s="51"/>
      <c r="M22" s="41">
        <f t="shared" si="2"/>
        <v>18335.919999999998</v>
      </c>
    </row>
    <row r="23" spans="1:13" x14ac:dyDescent="0.3">
      <c r="A23" s="51" t="s">
        <v>67</v>
      </c>
      <c r="B23" s="51"/>
      <c r="C23" s="52">
        <f t="shared" si="1"/>
        <v>18335.919999999998</v>
      </c>
      <c r="D23" s="53"/>
      <c r="E23" s="52">
        <v>6166.19</v>
      </c>
      <c r="F23" s="53"/>
      <c r="G23" s="52">
        <v>5682.44</v>
      </c>
      <c r="H23" s="53"/>
      <c r="I23" s="61">
        <f>'СОДЕРЖАНИЕ ЖИЛЬЯ'!I74</f>
        <v>11313.425870000001</v>
      </c>
      <c r="J23" s="63"/>
      <c r="K23" s="54">
        <f t="shared" si="0"/>
        <v>-5630.9858700000013</v>
      </c>
      <c r="L23" s="51"/>
      <c r="M23" s="41">
        <v>18821.02</v>
      </c>
    </row>
    <row r="24" spans="1:13" x14ac:dyDescent="0.3">
      <c r="A24" s="51" t="s">
        <v>7</v>
      </c>
      <c r="B24" s="51"/>
      <c r="C24" s="52">
        <f t="shared" si="1"/>
        <v>18821.02</v>
      </c>
      <c r="D24" s="53"/>
      <c r="E24" s="52">
        <v>6166.19</v>
      </c>
      <c r="F24" s="53"/>
      <c r="G24" s="52">
        <v>8095.23</v>
      </c>
      <c r="H24" s="53"/>
      <c r="I24" s="61">
        <f>'СОДЕРЖАНИЕ ЖИЛЬЯ'!I86</f>
        <v>28622.08152</v>
      </c>
      <c r="J24" s="63"/>
      <c r="K24" s="54">
        <f t="shared" si="0"/>
        <v>-20526.85152</v>
      </c>
      <c r="L24" s="51"/>
      <c r="M24" s="41">
        <v>16890.63</v>
      </c>
    </row>
    <row r="25" spans="1:13" x14ac:dyDescent="0.3">
      <c r="A25" s="58" t="s">
        <v>9</v>
      </c>
      <c r="B25" s="58"/>
      <c r="C25" s="89"/>
      <c r="D25" s="90"/>
      <c r="E25" s="57">
        <f>SUM(E13:E24)</f>
        <v>73995.280000000013</v>
      </c>
      <c r="F25" s="58"/>
      <c r="G25" s="57">
        <f>SUM(G13:G24)</f>
        <v>67298.739999999991</v>
      </c>
      <c r="H25" s="57"/>
      <c r="I25" s="57">
        <f>SUM(I13:I24)</f>
        <v>109774.02533000003</v>
      </c>
      <c r="J25" s="57"/>
      <c r="K25" s="57">
        <f>SUM(K13:K24)</f>
        <v>-42475.285330000013</v>
      </c>
      <c r="L25" s="58"/>
      <c r="M25" s="3">
        <f>M24</f>
        <v>16890.63</v>
      </c>
    </row>
    <row r="26" spans="1:13" x14ac:dyDescent="0.3">
      <c r="A26" s="55" t="s">
        <v>57</v>
      </c>
      <c r="B26" s="56"/>
      <c r="C26" s="56"/>
      <c r="D26" s="56"/>
      <c r="E26" s="56"/>
      <c r="F26" s="56"/>
      <c r="G26" s="56"/>
      <c r="H26" s="56"/>
      <c r="I26" s="56"/>
      <c r="J26" s="56"/>
      <c r="K26" s="54">
        <f>L11+K25</f>
        <v>-42475.285330000013</v>
      </c>
      <c r="L26" s="54"/>
      <c r="M26" s="40"/>
    </row>
    <row r="27" spans="1:13" x14ac:dyDescent="0.3">
      <c r="A27" s="77" t="s">
        <v>10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1:13" x14ac:dyDescent="0.3">
      <c r="A28" s="55" t="s">
        <v>55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2">
        <v>0</v>
      </c>
      <c r="M28" s="53"/>
    </row>
    <row r="29" spans="1:13" ht="53.25" customHeight="1" x14ac:dyDescent="0.3">
      <c r="A29" s="70" t="s">
        <v>1</v>
      </c>
      <c r="B29" s="70"/>
      <c r="C29" s="69" t="s">
        <v>6</v>
      </c>
      <c r="D29" s="70"/>
      <c r="E29" s="69" t="s">
        <v>2</v>
      </c>
      <c r="F29" s="70"/>
      <c r="G29" s="69" t="s">
        <v>3</v>
      </c>
      <c r="H29" s="69"/>
      <c r="I29" s="80" t="s">
        <v>4</v>
      </c>
      <c r="J29" s="80"/>
      <c r="K29" s="81" t="s">
        <v>5</v>
      </c>
      <c r="L29" s="82"/>
      <c r="M29" s="2" t="s">
        <v>8</v>
      </c>
    </row>
    <row r="30" spans="1:13" x14ac:dyDescent="0.3">
      <c r="A30" s="51" t="s">
        <v>99</v>
      </c>
      <c r="B30" s="51"/>
      <c r="C30" s="52">
        <v>10195.450000000001</v>
      </c>
      <c r="D30" s="53"/>
      <c r="E30" s="52">
        <v>6166.19</v>
      </c>
      <c r="F30" s="53"/>
      <c r="G30" s="52">
        <v>4141.25</v>
      </c>
      <c r="H30" s="53"/>
      <c r="I30" s="54">
        <v>0</v>
      </c>
      <c r="J30" s="54"/>
      <c r="K30" s="54">
        <f>G30-I30</f>
        <v>4141.25</v>
      </c>
      <c r="L30" s="51"/>
      <c r="M30" s="41">
        <v>12220.06</v>
      </c>
    </row>
    <row r="31" spans="1:13" x14ac:dyDescent="0.3">
      <c r="A31" s="51" t="s">
        <v>58</v>
      </c>
      <c r="B31" s="51"/>
      <c r="C31" s="52">
        <f>M30</f>
        <v>12220.06</v>
      </c>
      <c r="D31" s="53"/>
      <c r="E31" s="52">
        <v>6167.19</v>
      </c>
      <c r="F31" s="53"/>
      <c r="G31" s="52">
        <v>5811.58</v>
      </c>
      <c r="H31" s="53"/>
      <c r="I31" s="52">
        <v>0</v>
      </c>
      <c r="J31" s="53"/>
      <c r="K31" s="54">
        <f t="shared" ref="K31:K41" si="3">G31-I31</f>
        <v>5811.58</v>
      </c>
      <c r="L31" s="51"/>
      <c r="M31" s="41">
        <v>12574.67</v>
      </c>
    </row>
    <row r="32" spans="1:13" x14ac:dyDescent="0.3">
      <c r="A32" s="51" t="s">
        <v>59</v>
      </c>
      <c r="B32" s="51"/>
      <c r="C32" s="52">
        <f t="shared" ref="C32:C41" si="4">M31</f>
        <v>12574.67</v>
      </c>
      <c r="D32" s="53"/>
      <c r="E32" s="52">
        <v>6166.19</v>
      </c>
      <c r="F32" s="53"/>
      <c r="G32" s="52">
        <v>5650.32</v>
      </c>
      <c r="H32" s="53"/>
      <c r="I32" s="54">
        <f>'РЕМОНТ ЖИЛЬЯ'!I12</f>
        <v>3601</v>
      </c>
      <c r="J32" s="54"/>
      <c r="K32" s="54">
        <f t="shared" si="3"/>
        <v>2049.3199999999997</v>
      </c>
      <c r="L32" s="51"/>
      <c r="M32" s="41">
        <v>13090.76</v>
      </c>
    </row>
    <row r="33" spans="1:16" x14ac:dyDescent="0.3">
      <c r="A33" s="51" t="s">
        <v>60</v>
      </c>
      <c r="B33" s="51"/>
      <c r="C33" s="52">
        <f t="shared" si="4"/>
        <v>13090.76</v>
      </c>
      <c r="D33" s="53"/>
      <c r="E33" s="52">
        <v>6166.19</v>
      </c>
      <c r="F33" s="53"/>
      <c r="G33" s="52">
        <v>5038.22</v>
      </c>
      <c r="H33" s="53"/>
      <c r="I33" s="54">
        <v>0</v>
      </c>
      <c r="J33" s="54"/>
      <c r="K33" s="54">
        <f t="shared" si="3"/>
        <v>5038.22</v>
      </c>
      <c r="L33" s="51"/>
      <c r="M33" s="41">
        <v>14218.51</v>
      </c>
    </row>
    <row r="34" spans="1:16" x14ac:dyDescent="0.3">
      <c r="A34" s="51" t="s">
        <v>61</v>
      </c>
      <c r="B34" s="51"/>
      <c r="C34" s="52">
        <f t="shared" si="4"/>
        <v>14218.51</v>
      </c>
      <c r="D34" s="53"/>
      <c r="E34" s="52">
        <v>6166.19</v>
      </c>
      <c r="F34" s="53"/>
      <c r="G34" s="52">
        <v>4612.51</v>
      </c>
      <c r="H34" s="53"/>
      <c r="I34" s="54">
        <f>'РЕМОНТ ЖИЛЬЯ'!I15</f>
        <v>13526</v>
      </c>
      <c r="J34" s="54"/>
      <c r="K34" s="54">
        <f t="shared" si="3"/>
        <v>-8913.49</v>
      </c>
      <c r="L34" s="51"/>
      <c r="M34" s="41">
        <v>15773.84</v>
      </c>
    </row>
    <row r="35" spans="1:16" x14ac:dyDescent="0.3">
      <c r="A35" s="51" t="s">
        <v>62</v>
      </c>
      <c r="B35" s="51"/>
      <c r="C35" s="52">
        <f t="shared" si="4"/>
        <v>15773.84</v>
      </c>
      <c r="D35" s="53"/>
      <c r="E35" s="52">
        <v>6166.19</v>
      </c>
      <c r="F35" s="53"/>
      <c r="G35" s="52">
        <v>7232.75</v>
      </c>
      <c r="H35" s="53"/>
      <c r="I35" s="54">
        <f>'РЕМОНТ ЖИЛЬЯ'!I18</f>
        <v>2500</v>
      </c>
      <c r="J35" s="54"/>
      <c r="K35" s="54">
        <f t="shared" si="3"/>
        <v>4732.75</v>
      </c>
      <c r="L35" s="51"/>
      <c r="M35" s="41">
        <v>14705.67</v>
      </c>
    </row>
    <row r="36" spans="1:16" x14ac:dyDescent="0.3">
      <c r="A36" s="51" t="s">
        <v>63</v>
      </c>
      <c r="B36" s="51"/>
      <c r="C36" s="52">
        <f t="shared" si="4"/>
        <v>14705.67</v>
      </c>
      <c r="D36" s="53"/>
      <c r="E36" s="52">
        <v>6166.19</v>
      </c>
      <c r="F36" s="53"/>
      <c r="G36" s="52">
        <v>5379.3</v>
      </c>
      <c r="H36" s="53"/>
      <c r="I36" s="54">
        <v>0</v>
      </c>
      <c r="J36" s="54"/>
      <c r="K36" s="54">
        <f t="shared" si="3"/>
        <v>5379.3</v>
      </c>
      <c r="L36" s="51"/>
      <c r="M36" s="41">
        <v>15492.52</v>
      </c>
    </row>
    <row r="37" spans="1:16" x14ac:dyDescent="0.3">
      <c r="A37" s="51" t="s">
        <v>64</v>
      </c>
      <c r="B37" s="51"/>
      <c r="C37" s="52">
        <f t="shared" si="4"/>
        <v>15492.52</v>
      </c>
      <c r="D37" s="53"/>
      <c r="E37" s="52">
        <v>6166.19</v>
      </c>
      <c r="F37" s="53"/>
      <c r="G37" s="52">
        <v>5643.22</v>
      </c>
      <c r="H37" s="53"/>
      <c r="I37" s="54">
        <v>0</v>
      </c>
      <c r="J37" s="54"/>
      <c r="K37" s="54">
        <f t="shared" si="3"/>
        <v>5643.22</v>
      </c>
      <c r="L37" s="51"/>
      <c r="M37" s="41">
        <v>16015.49</v>
      </c>
    </row>
    <row r="38" spans="1:16" x14ac:dyDescent="0.3">
      <c r="A38" s="51" t="s">
        <v>65</v>
      </c>
      <c r="B38" s="51"/>
      <c r="C38" s="52">
        <f t="shared" si="4"/>
        <v>16015.49</v>
      </c>
      <c r="D38" s="53"/>
      <c r="E38" s="52">
        <v>6166.19</v>
      </c>
      <c r="F38" s="53"/>
      <c r="G38" s="52">
        <v>4890.84</v>
      </c>
      <c r="H38" s="53"/>
      <c r="I38" s="54">
        <v>0</v>
      </c>
      <c r="J38" s="54"/>
      <c r="K38" s="54">
        <f t="shared" si="3"/>
        <v>4890.84</v>
      </c>
      <c r="L38" s="51"/>
      <c r="M38" s="41">
        <f t="shared" ref="M38:M39" si="5">C38+E38-G38</f>
        <v>17290.84</v>
      </c>
    </row>
    <row r="39" spans="1:16" x14ac:dyDescent="0.3">
      <c r="A39" s="51" t="s">
        <v>66</v>
      </c>
      <c r="B39" s="51"/>
      <c r="C39" s="52">
        <f t="shared" si="4"/>
        <v>17290.84</v>
      </c>
      <c r="D39" s="53"/>
      <c r="E39" s="52">
        <v>6166.19</v>
      </c>
      <c r="F39" s="53"/>
      <c r="G39" s="52">
        <v>5121.1099999999997</v>
      </c>
      <c r="H39" s="53"/>
      <c r="I39" s="54">
        <v>0</v>
      </c>
      <c r="J39" s="54"/>
      <c r="K39" s="54">
        <f t="shared" si="3"/>
        <v>5121.1099999999997</v>
      </c>
      <c r="L39" s="51"/>
      <c r="M39" s="41">
        <f t="shared" si="5"/>
        <v>18335.919999999998</v>
      </c>
    </row>
    <row r="40" spans="1:16" x14ac:dyDescent="0.3">
      <c r="A40" s="51" t="s">
        <v>67</v>
      </c>
      <c r="B40" s="51"/>
      <c r="C40" s="52">
        <f t="shared" si="4"/>
        <v>18335.919999999998</v>
      </c>
      <c r="D40" s="53"/>
      <c r="E40" s="52">
        <v>6166.19</v>
      </c>
      <c r="F40" s="53"/>
      <c r="G40" s="52">
        <v>5682.4</v>
      </c>
      <c r="H40" s="53"/>
      <c r="I40" s="54">
        <v>0</v>
      </c>
      <c r="J40" s="54"/>
      <c r="K40" s="54">
        <f t="shared" si="3"/>
        <v>5682.4</v>
      </c>
      <c r="L40" s="51"/>
      <c r="M40" s="41">
        <v>18821.05</v>
      </c>
    </row>
    <row r="41" spans="1:16" x14ac:dyDescent="0.3">
      <c r="A41" s="51" t="s">
        <v>7</v>
      </c>
      <c r="B41" s="51"/>
      <c r="C41" s="52">
        <f t="shared" si="4"/>
        <v>18821.05</v>
      </c>
      <c r="D41" s="53"/>
      <c r="E41" s="52">
        <v>6166.19</v>
      </c>
      <c r="F41" s="53"/>
      <c r="G41" s="52">
        <v>8095.27</v>
      </c>
      <c r="H41" s="53"/>
      <c r="I41" s="54">
        <f>'РЕМОНТ ЖИЛЬЯ'!I21</f>
        <v>6754</v>
      </c>
      <c r="J41" s="54"/>
      <c r="K41" s="54">
        <f t="shared" si="3"/>
        <v>1341.2700000000004</v>
      </c>
      <c r="L41" s="51"/>
      <c r="M41" s="41">
        <v>16890.63</v>
      </c>
    </row>
    <row r="42" spans="1:16" x14ac:dyDescent="0.3">
      <c r="A42" s="58" t="s">
        <v>9</v>
      </c>
      <c r="B42" s="58"/>
      <c r="C42" s="89"/>
      <c r="D42" s="90"/>
      <c r="E42" s="57">
        <f>SUM(E30:E41)</f>
        <v>73995.280000000013</v>
      </c>
      <c r="F42" s="58"/>
      <c r="G42" s="57">
        <f>SUM(G30:G41)</f>
        <v>67298.77</v>
      </c>
      <c r="H42" s="57"/>
      <c r="I42" s="57">
        <f>SUM(I30:I41)</f>
        <v>26381</v>
      </c>
      <c r="J42" s="57"/>
      <c r="K42" s="57">
        <f>SUM(K30:K41)</f>
        <v>40917.770000000004</v>
      </c>
      <c r="L42" s="57"/>
      <c r="M42" s="3">
        <f>M41</f>
        <v>16890.63</v>
      </c>
      <c r="O42" s="45"/>
    </row>
    <row r="43" spans="1:16" x14ac:dyDescent="0.3">
      <c r="A43" s="55" t="s">
        <v>57</v>
      </c>
      <c r="B43" s="56"/>
      <c r="C43" s="56"/>
      <c r="D43" s="56"/>
      <c r="E43" s="56"/>
      <c r="F43" s="56"/>
      <c r="G43" s="56"/>
      <c r="H43" s="56"/>
      <c r="I43" s="56"/>
      <c r="J43" s="56"/>
      <c r="K43" s="59">
        <f>L28+K42</f>
        <v>40917.770000000004</v>
      </c>
      <c r="L43" s="60"/>
      <c r="M43" s="3"/>
    </row>
    <row r="44" spans="1:16" x14ac:dyDescent="0.3">
      <c r="A44" s="96" t="s">
        <v>11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P44" s="45"/>
    </row>
    <row r="45" spans="1:16" ht="53.25" customHeight="1" x14ac:dyDescent="0.3">
      <c r="A45" s="98" t="s">
        <v>12</v>
      </c>
      <c r="B45" s="99"/>
      <c r="C45" s="99"/>
      <c r="D45" s="100"/>
      <c r="E45" s="71" t="s">
        <v>6</v>
      </c>
      <c r="F45" s="72"/>
      <c r="G45" s="72"/>
      <c r="H45" s="73"/>
      <c r="I45" s="69" t="s">
        <v>2</v>
      </c>
      <c r="J45" s="70"/>
      <c r="K45" s="69" t="s">
        <v>3</v>
      </c>
      <c r="L45" s="69"/>
      <c r="M45" s="2" t="s">
        <v>8</v>
      </c>
    </row>
    <row r="46" spans="1:16" ht="17.25" customHeight="1" x14ac:dyDescent="0.3">
      <c r="A46" s="64" t="s">
        <v>13</v>
      </c>
      <c r="B46" s="65"/>
      <c r="C46" s="65"/>
      <c r="D46" s="66"/>
      <c r="E46" s="74">
        <v>126.79</v>
      </c>
      <c r="F46" s="75"/>
      <c r="G46" s="75"/>
      <c r="H46" s="76"/>
      <c r="I46" s="101">
        <f>81.32+81.32+81.32+81.32+81.32+81.32+81.32+81.32+81.32+81.32+441.63+115.2</f>
        <v>1370.03</v>
      </c>
      <c r="J46" s="102"/>
      <c r="K46" s="67">
        <f>54.61+76.65+74.51+66.44+60.82+95.41+70.94+74.16+64.51+67.53+88.01+406.98</f>
        <v>1200.57</v>
      </c>
      <c r="L46" s="68"/>
      <c r="M46" s="4">
        <v>296.25</v>
      </c>
    </row>
    <row r="47" spans="1:16" x14ac:dyDescent="0.3">
      <c r="A47" s="55" t="s">
        <v>14</v>
      </c>
      <c r="B47" s="56"/>
      <c r="C47" s="56"/>
      <c r="D47" s="63"/>
      <c r="E47" s="52">
        <v>56.61</v>
      </c>
      <c r="F47" s="114"/>
      <c r="G47" s="114"/>
      <c r="H47" s="53"/>
      <c r="I47" s="55">
        <f>36.18+36.18+36.18+36.18+36.18+36.18+36.18+36.18+36.18+36.18+36.18+36.18</f>
        <v>434.16</v>
      </c>
      <c r="J47" s="63"/>
      <c r="K47" s="67">
        <f>24.3+34.09+33.16+29.56+27.06+42.42+31.56+33+28.68+30.04+33.35+47.48</f>
        <v>394.70000000000005</v>
      </c>
      <c r="L47" s="68"/>
      <c r="M47" s="4">
        <v>96.07</v>
      </c>
    </row>
    <row r="48" spans="1:16" x14ac:dyDescent="0.3">
      <c r="A48" s="55" t="s">
        <v>15</v>
      </c>
      <c r="B48" s="56"/>
      <c r="C48" s="56"/>
      <c r="D48" s="63"/>
      <c r="E48" s="52">
        <v>1171.31</v>
      </c>
      <c r="F48" s="114"/>
      <c r="G48" s="114"/>
      <c r="H48" s="53"/>
      <c r="I48" s="55">
        <f>261.51+261.51+261.51+261.51+261.51+261.51+261.51+1431.37+1434.93</f>
        <v>4696.87</v>
      </c>
      <c r="J48" s="63"/>
      <c r="K48" s="67">
        <f>190.51+201.72+11.91+24.59+216.53+239.25+252.43+258.7+180.54+405.98+1226.21+1157.74</f>
        <v>4366.1099999999997</v>
      </c>
      <c r="L48" s="68"/>
      <c r="M48" s="4">
        <v>1502.55</v>
      </c>
    </row>
    <row r="49" spans="1:13" x14ac:dyDescent="0.3">
      <c r="A49" s="55" t="s">
        <v>87</v>
      </c>
      <c r="B49" s="56"/>
      <c r="C49" s="56"/>
      <c r="D49" s="63"/>
      <c r="E49" s="108">
        <v>3938.51</v>
      </c>
      <c r="F49" s="109"/>
      <c r="G49" s="109"/>
      <c r="H49" s="110"/>
      <c r="I49" s="55">
        <f>837.83+285.62+1234.93+1874.02+719.94+1836.83+1582.4+1819.92+1215.93</f>
        <v>11407.42</v>
      </c>
      <c r="J49" s="63"/>
      <c r="K49" s="67">
        <f>1945.66+646.04+26.86+367.01+1058.92+1684.09+1021.19+1199.38+1303.8+1503.53+915.56</f>
        <v>11672.04</v>
      </c>
      <c r="L49" s="68"/>
      <c r="M49" s="4">
        <v>3631.19</v>
      </c>
    </row>
    <row r="50" spans="1:13" x14ac:dyDescent="0.3">
      <c r="A50" s="111"/>
      <c r="B50" s="112"/>
      <c r="C50" s="112"/>
      <c r="D50" s="113"/>
      <c r="E50" s="103"/>
      <c r="F50" s="104"/>
      <c r="G50" s="104"/>
      <c r="H50" s="105"/>
      <c r="I50" s="87">
        <f>SUM(I46:I48)</f>
        <v>6501.0599999999995</v>
      </c>
      <c r="J50" s="88"/>
      <c r="K50" s="97">
        <f>SUM(K46:K48)</f>
        <v>5961.3799999999992</v>
      </c>
      <c r="L50" s="88"/>
      <c r="M50" s="49">
        <f>SUM(M46:M49)</f>
        <v>5526.0599999999995</v>
      </c>
    </row>
    <row r="51" spans="1:13" x14ac:dyDescent="0.3">
      <c r="A51" s="86" t="s">
        <v>16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46">
        <v>6354.31</v>
      </c>
    </row>
    <row r="52" spans="1:13" x14ac:dyDescent="0.3">
      <c r="A52" s="91" t="s">
        <v>83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46">
        <v>5540.66</v>
      </c>
    </row>
    <row r="53" spans="1:13" x14ac:dyDescent="0.3">
      <c r="A53" s="91" t="s">
        <v>84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3"/>
      <c r="M53" s="46">
        <f>2634.41+3794.54</f>
        <v>6428.95</v>
      </c>
    </row>
    <row r="54" spans="1:13" x14ac:dyDescent="0.3">
      <c r="A54" s="91" t="s">
        <v>85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3"/>
      <c r="M54" s="37">
        <v>146.04</v>
      </c>
    </row>
    <row r="55" spans="1:13" x14ac:dyDescent="0.3">
      <c r="A55" s="91" t="s">
        <v>56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3"/>
      <c r="M55" s="37">
        <v>204.11</v>
      </c>
    </row>
    <row r="56" spans="1:13" x14ac:dyDescent="0.3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5"/>
    </row>
    <row r="57" spans="1:13" ht="15.6" x14ac:dyDescent="0.3">
      <c r="A57" s="86" t="s">
        <v>100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7">
        <f>M25+M42+M50+M51+M52+M53+M54+M55</f>
        <v>57981.389999999992</v>
      </c>
    </row>
    <row r="58" spans="1:13" x14ac:dyDescent="0.3">
      <c r="A58" s="86" t="s">
        <v>17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6">
        <f>K43+K26</f>
        <v>-1557.5153300000093</v>
      </c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94"/>
      <c r="B61" s="94"/>
      <c r="C61" s="94"/>
      <c r="D61" s="94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">
      <c r="A62" s="94"/>
      <c r="B62" s="94"/>
      <c r="C62" s="94"/>
      <c r="D62" s="94"/>
      <c r="K62" s="95"/>
      <c r="L62" s="95"/>
      <c r="M62" s="95"/>
    </row>
  </sheetData>
  <mergeCells count="236">
    <mergeCell ref="E12:F12"/>
    <mergeCell ref="G12:H12"/>
    <mergeCell ref="L7:M7"/>
    <mergeCell ref="L8:M8"/>
    <mergeCell ref="A9:M9"/>
    <mergeCell ref="A10:M10"/>
    <mergeCell ref="K12:L12"/>
    <mergeCell ref="I12:J12"/>
    <mergeCell ref="L11:M11"/>
    <mergeCell ref="A11:K11"/>
    <mergeCell ref="A8:D8"/>
    <mergeCell ref="E8:F8"/>
    <mergeCell ref="G8:K8"/>
    <mergeCell ref="A7:D7"/>
    <mergeCell ref="E7:F7"/>
    <mergeCell ref="G7:K7"/>
    <mergeCell ref="A53:L53"/>
    <mergeCell ref="A54:L54"/>
    <mergeCell ref="A49:D49"/>
    <mergeCell ref="E49:H49"/>
    <mergeCell ref="I49:J49"/>
    <mergeCell ref="K49:L49"/>
    <mergeCell ref="A47:D47"/>
    <mergeCell ref="A48:D48"/>
    <mergeCell ref="A50:D50"/>
    <mergeCell ref="E48:H48"/>
    <mergeCell ref="E47:H47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5:G5"/>
    <mergeCell ref="H5:M5"/>
    <mergeCell ref="A6:G6"/>
    <mergeCell ref="H6:M6"/>
    <mergeCell ref="A12:B12"/>
    <mergeCell ref="C12:D12"/>
    <mergeCell ref="A61:D61"/>
    <mergeCell ref="A62:D62"/>
    <mergeCell ref="K62:M62"/>
    <mergeCell ref="K42:L42"/>
    <mergeCell ref="A44:M44"/>
    <mergeCell ref="A42:B42"/>
    <mergeCell ref="C42:D42"/>
    <mergeCell ref="E42:F42"/>
    <mergeCell ref="G42:H42"/>
    <mergeCell ref="I42:J42"/>
    <mergeCell ref="K45:L45"/>
    <mergeCell ref="K47:L47"/>
    <mergeCell ref="K48:L48"/>
    <mergeCell ref="K50:L50"/>
    <mergeCell ref="A45:D45"/>
    <mergeCell ref="A55:L55"/>
    <mergeCell ref="I46:J46"/>
    <mergeCell ref="E50:H50"/>
    <mergeCell ref="A56:M56"/>
    <mergeCell ref="A51:L51"/>
    <mergeCell ref="I47:J47"/>
    <mergeCell ref="I48:J48"/>
    <mergeCell ref="I50:J50"/>
    <mergeCell ref="A57:L57"/>
    <mergeCell ref="A58:L58"/>
    <mergeCell ref="A23:B23"/>
    <mergeCell ref="A24:B24"/>
    <mergeCell ref="C25:D25"/>
    <mergeCell ref="E25:F25"/>
    <mergeCell ref="I25:J25"/>
    <mergeCell ref="K32:L32"/>
    <mergeCell ref="K33:L33"/>
    <mergeCell ref="K34:L34"/>
    <mergeCell ref="G30:H30"/>
    <mergeCell ref="A32:B32"/>
    <mergeCell ref="A33:B33"/>
    <mergeCell ref="A34:B34"/>
    <mergeCell ref="E30:F30"/>
    <mergeCell ref="E32:F32"/>
    <mergeCell ref="E33:F33"/>
    <mergeCell ref="E34:F34"/>
    <mergeCell ref="A52:L52"/>
    <mergeCell ref="C13:D13"/>
    <mergeCell ref="C15:D15"/>
    <mergeCell ref="C16:D16"/>
    <mergeCell ref="E45:H45"/>
    <mergeCell ref="E46:H46"/>
    <mergeCell ref="G25:H25"/>
    <mergeCell ref="A13:B13"/>
    <mergeCell ref="A15:B15"/>
    <mergeCell ref="A16:B16"/>
    <mergeCell ref="A17:B17"/>
    <mergeCell ref="A18:B18"/>
    <mergeCell ref="C23:D23"/>
    <mergeCell ref="C24:D24"/>
    <mergeCell ref="E13:F13"/>
    <mergeCell ref="E15:F15"/>
    <mergeCell ref="E16:F16"/>
    <mergeCell ref="E17:F17"/>
    <mergeCell ref="E18:F18"/>
    <mergeCell ref="A27:M27"/>
    <mergeCell ref="A28:K28"/>
    <mergeCell ref="L28:M28"/>
    <mergeCell ref="A29:B29"/>
    <mergeCell ref="C29:D29"/>
    <mergeCell ref="E29:F29"/>
    <mergeCell ref="E22:F22"/>
    <mergeCell ref="I23:J23"/>
    <mergeCell ref="I24:J24"/>
    <mergeCell ref="G23:H23"/>
    <mergeCell ref="A46:D46"/>
    <mergeCell ref="K46:L46"/>
    <mergeCell ref="I45:J45"/>
    <mergeCell ref="A14:B14"/>
    <mergeCell ref="C14:D14"/>
    <mergeCell ref="E14:F14"/>
    <mergeCell ref="G29:H29"/>
    <mergeCell ref="I29:J29"/>
    <mergeCell ref="K29:L29"/>
    <mergeCell ref="A19:B19"/>
    <mergeCell ref="A20:B20"/>
    <mergeCell ref="A21:B21"/>
    <mergeCell ref="A22:B22"/>
    <mergeCell ref="C22:D22"/>
    <mergeCell ref="K13:L13"/>
    <mergeCell ref="K15:L15"/>
    <mergeCell ref="K16:L16"/>
    <mergeCell ref="K17:L17"/>
    <mergeCell ref="K18:L18"/>
    <mergeCell ref="G19:H19"/>
    <mergeCell ref="G20:H20"/>
    <mergeCell ref="G21:H21"/>
    <mergeCell ref="G22:H22"/>
    <mergeCell ref="G13:H13"/>
    <mergeCell ref="G15:H15"/>
    <mergeCell ref="G16:H16"/>
    <mergeCell ref="G17:H17"/>
    <mergeCell ref="G18:H18"/>
    <mergeCell ref="I13:J13"/>
    <mergeCell ref="K19:L19"/>
    <mergeCell ref="K20:L20"/>
    <mergeCell ref="K21:L21"/>
    <mergeCell ref="K22:L22"/>
    <mergeCell ref="C32:D32"/>
    <mergeCell ref="C33:D33"/>
    <mergeCell ref="C34:D34"/>
    <mergeCell ref="G32:H32"/>
    <mergeCell ref="I14:J14"/>
    <mergeCell ref="K14:L14"/>
    <mergeCell ref="C19:D19"/>
    <mergeCell ref="C20:D20"/>
    <mergeCell ref="C21:D21"/>
    <mergeCell ref="I15:J15"/>
    <mergeCell ref="I16:J16"/>
    <mergeCell ref="I17:J17"/>
    <mergeCell ref="E19:F19"/>
    <mergeCell ref="E23:F23"/>
    <mergeCell ref="E24:F24"/>
    <mergeCell ref="C17:D17"/>
    <mergeCell ref="C18:D18"/>
    <mergeCell ref="I18:J18"/>
    <mergeCell ref="I19:J19"/>
    <mergeCell ref="I20:J20"/>
    <mergeCell ref="I21:J21"/>
    <mergeCell ref="I22:J22"/>
    <mergeCell ref="E20:F20"/>
    <mergeCell ref="E21:F21"/>
    <mergeCell ref="G37:H37"/>
    <mergeCell ref="G38:H38"/>
    <mergeCell ref="G39:H39"/>
    <mergeCell ref="G40:H40"/>
    <mergeCell ref="G41:H41"/>
    <mergeCell ref="K23:L23"/>
    <mergeCell ref="G14:H14"/>
    <mergeCell ref="I32:J32"/>
    <mergeCell ref="I33:J33"/>
    <mergeCell ref="I34:J34"/>
    <mergeCell ref="G33:H33"/>
    <mergeCell ref="G34:H34"/>
    <mergeCell ref="K43:L43"/>
    <mergeCell ref="I40:J40"/>
    <mergeCell ref="I41:J41"/>
    <mergeCell ref="K35:L35"/>
    <mergeCell ref="K36:L36"/>
    <mergeCell ref="K37:L37"/>
    <mergeCell ref="K38:L38"/>
    <mergeCell ref="K39:L39"/>
    <mergeCell ref="K40:L40"/>
    <mergeCell ref="K41:L41"/>
    <mergeCell ref="I35:J35"/>
    <mergeCell ref="I36:J36"/>
    <mergeCell ref="I37:J37"/>
    <mergeCell ref="I38:J38"/>
    <mergeCell ref="I39:J39"/>
    <mergeCell ref="A43:J43"/>
    <mergeCell ref="E40:F40"/>
    <mergeCell ref="E35:F35"/>
    <mergeCell ref="E36:F36"/>
    <mergeCell ref="E37:F37"/>
    <mergeCell ref="E38:F38"/>
    <mergeCell ref="E39:F39"/>
    <mergeCell ref="A40:B40"/>
    <mergeCell ref="A41:B41"/>
    <mergeCell ref="C40:D40"/>
    <mergeCell ref="C41:D41"/>
    <mergeCell ref="A35:B35"/>
    <mergeCell ref="A36:B36"/>
    <mergeCell ref="A37:B37"/>
    <mergeCell ref="A38:B38"/>
    <mergeCell ref="A39:B39"/>
    <mergeCell ref="C35:D35"/>
    <mergeCell ref="C36:D36"/>
    <mergeCell ref="C37:D37"/>
    <mergeCell ref="C38:D38"/>
    <mergeCell ref="C39:D39"/>
    <mergeCell ref="E41:F41"/>
    <mergeCell ref="G35:H35"/>
    <mergeCell ref="G36:H36"/>
    <mergeCell ref="A31:B31"/>
    <mergeCell ref="C31:D31"/>
    <mergeCell ref="E31:F31"/>
    <mergeCell ref="G31:H31"/>
    <mergeCell ref="I31:J31"/>
    <mergeCell ref="K31:L31"/>
    <mergeCell ref="C30:D30"/>
    <mergeCell ref="K24:L24"/>
    <mergeCell ref="A30:B30"/>
    <mergeCell ref="G24:H24"/>
    <mergeCell ref="A26:J26"/>
    <mergeCell ref="K26:L26"/>
    <mergeCell ref="K25:L25"/>
    <mergeCell ref="K30:L30"/>
    <mergeCell ref="A25:B25"/>
    <mergeCell ref="I30:J30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R92"/>
  <sheetViews>
    <sheetView zoomScaleNormal="100" workbookViewId="0">
      <selection activeCell="I98" sqref="I98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3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25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88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101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89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45379</v>
      </c>
    </row>
    <row r="8" spans="2:10" ht="12.75" customHeight="1" x14ac:dyDescent="0.3">
      <c r="B8" s="130" t="s">
        <v>20</v>
      </c>
      <c r="C8" s="123" t="s">
        <v>27</v>
      </c>
      <c r="D8" s="128" t="s">
        <v>21</v>
      </c>
      <c r="E8" s="125"/>
      <c r="F8" s="123" t="s">
        <v>22</v>
      </c>
      <c r="G8" s="123" t="s">
        <v>23</v>
      </c>
      <c r="H8" s="123" t="s">
        <v>24</v>
      </c>
      <c r="I8" s="125" t="s">
        <v>26</v>
      </c>
    </row>
    <row r="9" spans="2:10" ht="24" customHeight="1" x14ac:dyDescent="0.3">
      <c r="B9" s="131"/>
      <c r="C9" s="124"/>
      <c r="D9" s="129"/>
      <c r="E9" s="126"/>
      <c r="F9" s="132"/>
      <c r="G9" s="132"/>
      <c r="H9" s="124"/>
      <c r="I9" s="126"/>
    </row>
    <row r="10" spans="2:10" x14ac:dyDescent="0.3">
      <c r="B10" s="120" t="s">
        <v>102</v>
      </c>
      <c r="C10" s="121"/>
      <c r="D10" s="121"/>
      <c r="E10" s="121"/>
      <c r="F10" s="121"/>
      <c r="G10" s="121"/>
      <c r="H10" s="121"/>
      <c r="I10" s="122"/>
    </row>
    <row r="11" spans="2:10" ht="26.4" x14ac:dyDescent="0.3">
      <c r="B11" s="20">
        <v>1</v>
      </c>
      <c r="C11" s="21" t="s">
        <v>103</v>
      </c>
      <c r="D11" s="115" t="s">
        <v>30</v>
      </c>
      <c r="E11" s="116"/>
      <c r="F11" s="25" t="s">
        <v>28</v>
      </c>
      <c r="G11" s="26" t="s">
        <v>29</v>
      </c>
      <c r="H11" s="47">
        <v>1131.4000000000001</v>
      </c>
      <c r="I11" s="27">
        <f>H11*2.7</f>
        <v>3054.7800000000007</v>
      </c>
    </row>
    <row r="12" spans="2:10" ht="26.4" x14ac:dyDescent="0.3">
      <c r="B12" s="20">
        <v>2</v>
      </c>
      <c r="C12" s="21" t="s">
        <v>103</v>
      </c>
      <c r="D12" s="115" t="s">
        <v>30</v>
      </c>
      <c r="E12" s="116"/>
      <c r="F12" s="25" t="s">
        <v>32</v>
      </c>
      <c r="G12" s="26" t="s">
        <v>31</v>
      </c>
      <c r="H12" s="26">
        <v>1</v>
      </c>
      <c r="I12" s="27">
        <f>(20381.66*1.9%)+(15474.7*1.6%)</f>
        <v>634.84673999999995</v>
      </c>
    </row>
    <row r="13" spans="2:10" ht="26.4" x14ac:dyDescent="0.3">
      <c r="B13" s="20">
        <v>3</v>
      </c>
      <c r="C13" s="21" t="s">
        <v>103</v>
      </c>
      <c r="D13" s="115" t="s">
        <v>30</v>
      </c>
      <c r="E13" s="116"/>
      <c r="F13" s="25" t="s">
        <v>106</v>
      </c>
      <c r="G13" s="26" t="s">
        <v>70</v>
      </c>
      <c r="H13" s="26">
        <v>1</v>
      </c>
      <c r="I13" s="27">
        <v>500</v>
      </c>
    </row>
    <row r="14" spans="2:10" ht="52.8" x14ac:dyDescent="0.3">
      <c r="B14" s="20">
        <v>4</v>
      </c>
      <c r="C14" s="21" t="s">
        <v>103</v>
      </c>
      <c r="D14" s="115" t="s">
        <v>30</v>
      </c>
      <c r="E14" s="116"/>
      <c r="F14" s="50" t="s">
        <v>164</v>
      </c>
      <c r="G14" s="26" t="s">
        <v>70</v>
      </c>
      <c r="H14" s="26">
        <v>1</v>
      </c>
      <c r="I14" s="27">
        <f>1131.4*0.05</f>
        <v>56.570000000000007</v>
      </c>
    </row>
    <row r="15" spans="2:10" ht="26.4" x14ac:dyDescent="0.3">
      <c r="B15" s="20">
        <v>5</v>
      </c>
      <c r="C15" s="21" t="s">
        <v>103</v>
      </c>
      <c r="D15" s="115" t="s">
        <v>30</v>
      </c>
      <c r="E15" s="116"/>
      <c r="F15" s="25" t="s">
        <v>105</v>
      </c>
      <c r="G15" s="26" t="s">
        <v>70</v>
      </c>
      <c r="H15" s="26">
        <v>1</v>
      </c>
      <c r="I15" s="27">
        <v>1172</v>
      </c>
    </row>
    <row r="16" spans="2:10" ht="30.75" customHeight="1" x14ac:dyDescent="0.3">
      <c r="B16" s="20">
        <v>6</v>
      </c>
      <c r="C16" s="21" t="s">
        <v>103</v>
      </c>
      <c r="D16" s="115" t="s">
        <v>30</v>
      </c>
      <c r="E16" s="116"/>
      <c r="F16" s="25" t="s">
        <v>104</v>
      </c>
      <c r="G16" s="26" t="s">
        <v>70</v>
      </c>
      <c r="H16" s="26">
        <v>1</v>
      </c>
      <c r="I16" s="27">
        <v>589</v>
      </c>
    </row>
    <row r="17" spans="2:15" x14ac:dyDescent="0.3">
      <c r="B17" s="117" t="s">
        <v>107</v>
      </c>
      <c r="C17" s="118"/>
      <c r="D17" s="118"/>
      <c r="E17" s="118"/>
      <c r="F17" s="118"/>
      <c r="G17" s="118"/>
      <c r="H17" s="119"/>
      <c r="I17" s="42">
        <f>SUM(I11:I16)</f>
        <v>6007.1967400000003</v>
      </c>
    </row>
    <row r="18" spans="2:15" x14ac:dyDescent="0.3">
      <c r="B18" s="120" t="s">
        <v>108</v>
      </c>
      <c r="C18" s="121"/>
      <c r="D18" s="121"/>
      <c r="E18" s="121"/>
      <c r="F18" s="121"/>
      <c r="G18" s="121"/>
      <c r="H18" s="121"/>
      <c r="I18" s="122"/>
    </row>
    <row r="19" spans="2:15" ht="26.4" x14ac:dyDescent="0.3">
      <c r="B19" s="20">
        <v>1</v>
      </c>
      <c r="C19" s="21" t="s">
        <v>109</v>
      </c>
      <c r="D19" s="115" t="s">
        <v>30</v>
      </c>
      <c r="E19" s="116"/>
      <c r="F19" s="25" t="s">
        <v>28</v>
      </c>
      <c r="G19" s="26" t="s">
        <v>29</v>
      </c>
      <c r="H19" s="47">
        <v>1131.4000000000001</v>
      </c>
      <c r="I19" s="27">
        <f>H19*2.7</f>
        <v>3054.7800000000007</v>
      </c>
    </row>
    <row r="20" spans="2:15" ht="52.8" x14ac:dyDescent="0.3">
      <c r="B20" s="20">
        <v>2</v>
      </c>
      <c r="C20" s="21" t="s">
        <v>109</v>
      </c>
      <c r="D20" s="115" t="s">
        <v>30</v>
      </c>
      <c r="E20" s="116"/>
      <c r="F20" s="50" t="s">
        <v>164</v>
      </c>
      <c r="G20" s="26" t="s">
        <v>70</v>
      </c>
      <c r="H20" s="26">
        <v>1</v>
      </c>
      <c r="I20" s="27">
        <f>1131.4*0.05</f>
        <v>56.570000000000007</v>
      </c>
    </row>
    <row r="21" spans="2:15" ht="26.4" x14ac:dyDescent="0.3">
      <c r="B21" s="20">
        <v>3</v>
      </c>
      <c r="C21" s="21" t="s">
        <v>109</v>
      </c>
      <c r="D21" s="115" t="s">
        <v>30</v>
      </c>
      <c r="E21" s="116"/>
      <c r="F21" s="25" t="s">
        <v>32</v>
      </c>
      <c r="G21" s="26" t="s">
        <v>31</v>
      </c>
      <c r="H21" s="26">
        <v>1</v>
      </c>
      <c r="I21" s="27">
        <f>(19282.32*1.9%)+(18409.28*1.6%)</f>
        <v>660.91255999999998</v>
      </c>
    </row>
    <row r="22" spans="2:15" x14ac:dyDescent="0.3">
      <c r="B22" s="117" t="s">
        <v>110</v>
      </c>
      <c r="C22" s="118"/>
      <c r="D22" s="118"/>
      <c r="E22" s="118"/>
      <c r="F22" s="118"/>
      <c r="G22" s="118"/>
      <c r="H22" s="119"/>
      <c r="I22" s="42">
        <f>SUM(I19:I21)</f>
        <v>3772.262560000001</v>
      </c>
    </row>
    <row r="23" spans="2:15" x14ac:dyDescent="0.3">
      <c r="B23" s="120" t="s">
        <v>111</v>
      </c>
      <c r="C23" s="121"/>
      <c r="D23" s="121"/>
      <c r="E23" s="121"/>
      <c r="F23" s="121"/>
      <c r="G23" s="121"/>
      <c r="H23" s="121"/>
      <c r="I23" s="122"/>
    </row>
    <row r="24" spans="2:15" ht="26.4" x14ac:dyDescent="0.3">
      <c r="B24" s="20">
        <v>1</v>
      </c>
      <c r="C24" s="21" t="s">
        <v>112</v>
      </c>
      <c r="D24" s="115" t="s">
        <v>30</v>
      </c>
      <c r="E24" s="116"/>
      <c r="F24" s="25" t="s">
        <v>28</v>
      </c>
      <c r="G24" s="26" t="s">
        <v>29</v>
      </c>
      <c r="H24" s="47">
        <v>1131.4000000000001</v>
      </c>
      <c r="I24" s="27">
        <f>H24*2.7</f>
        <v>3054.7800000000007</v>
      </c>
    </row>
    <row r="25" spans="2:15" ht="52.8" x14ac:dyDescent="0.3">
      <c r="B25" s="20">
        <v>2</v>
      </c>
      <c r="C25" s="21" t="s">
        <v>112</v>
      </c>
      <c r="D25" s="115" t="s">
        <v>30</v>
      </c>
      <c r="E25" s="116"/>
      <c r="F25" s="50" t="s">
        <v>164</v>
      </c>
      <c r="G25" s="26" t="s">
        <v>70</v>
      </c>
      <c r="H25" s="26">
        <v>1</v>
      </c>
      <c r="I25" s="27">
        <f>1131.4*0.05</f>
        <v>56.570000000000007</v>
      </c>
    </row>
    <row r="26" spans="2:15" ht="26.4" x14ac:dyDescent="0.3">
      <c r="B26" s="20">
        <v>3</v>
      </c>
      <c r="C26" s="21" t="s">
        <v>112</v>
      </c>
      <c r="D26" s="115" t="s">
        <v>30</v>
      </c>
      <c r="E26" s="116"/>
      <c r="F26" s="25" t="s">
        <v>69</v>
      </c>
      <c r="G26" s="26" t="s">
        <v>70</v>
      </c>
      <c r="H26" s="47">
        <v>1</v>
      </c>
      <c r="I26" s="27">
        <v>4740</v>
      </c>
    </row>
    <row r="27" spans="2:15" ht="26.4" x14ac:dyDescent="0.3">
      <c r="B27" s="20">
        <v>4</v>
      </c>
      <c r="C27" s="21" t="s">
        <v>112</v>
      </c>
      <c r="D27" s="115" t="s">
        <v>30</v>
      </c>
      <c r="E27" s="116"/>
      <c r="F27" s="25" t="s">
        <v>32</v>
      </c>
      <c r="G27" s="26" t="s">
        <v>31</v>
      </c>
      <c r="H27" s="26">
        <v>1</v>
      </c>
      <c r="I27" s="27">
        <f>(19282.32*1.9%)+(18253.57*1.6%)</f>
        <v>658.4212</v>
      </c>
      <c r="M27" s="44"/>
    </row>
    <row r="28" spans="2:15" x14ac:dyDescent="0.3">
      <c r="B28" s="117" t="s">
        <v>114</v>
      </c>
      <c r="C28" s="118"/>
      <c r="D28" s="118"/>
      <c r="E28" s="118"/>
      <c r="F28" s="118"/>
      <c r="G28" s="118"/>
      <c r="H28" s="119"/>
      <c r="I28" s="42">
        <f>SUM(I24:I27)</f>
        <v>8509.771200000001</v>
      </c>
    </row>
    <row r="29" spans="2:15" x14ac:dyDescent="0.3">
      <c r="B29" s="120" t="s">
        <v>116</v>
      </c>
      <c r="C29" s="121"/>
      <c r="D29" s="121"/>
      <c r="E29" s="121"/>
      <c r="F29" s="121"/>
      <c r="G29" s="121"/>
      <c r="H29" s="121"/>
      <c r="I29" s="122"/>
    </row>
    <row r="30" spans="2:15" ht="26.4" x14ac:dyDescent="0.3">
      <c r="B30" s="20">
        <v>1</v>
      </c>
      <c r="C30" s="21" t="s">
        <v>117</v>
      </c>
      <c r="D30" s="115" t="s">
        <v>30</v>
      </c>
      <c r="E30" s="116"/>
      <c r="F30" s="25" t="s">
        <v>28</v>
      </c>
      <c r="G30" s="26" t="s">
        <v>29</v>
      </c>
      <c r="H30" s="47">
        <v>1131.4000000000001</v>
      </c>
      <c r="I30" s="27">
        <f>H30*2.7</f>
        <v>3054.7800000000007</v>
      </c>
    </row>
    <row r="31" spans="2:15" ht="52.8" x14ac:dyDescent="0.3">
      <c r="B31" s="20">
        <v>2</v>
      </c>
      <c r="C31" s="21" t="s">
        <v>117</v>
      </c>
      <c r="D31" s="115" t="s">
        <v>30</v>
      </c>
      <c r="E31" s="116"/>
      <c r="F31" s="50" t="s">
        <v>164</v>
      </c>
      <c r="G31" s="26" t="s">
        <v>70</v>
      </c>
      <c r="H31" s="26">
        <v>1</v>
      </c>
      <c r="I31" s="27">
        <f>1131.4*0.05</f>
        <v>56.570000000000007</v>
      </c>
    </row>
    <row r="32" spans="2:15" ht="26.4" x14ac:dyDescent="0.3">
      <c r="B32" s="20">
        <v>3</v>
      </c>
      <c r="C32" s="21" t="s">
        <v>117</v>
      </c>
      <c r="D32" s="115" t="s">
        <v>30</v>
      </c>
      <c r="E32" s="116"/>
      <c r="F32" s="25" t="s">
        <v>32</v>
      </c>
      <c r="G32" s="26" t="s">
        <v>31</v>
      </c>
      <c r="H32" s="26">
        <v>1</v>
      </c>
      <c r="I32" s="27">
        <f>(19928.8*1.9%)+(16279.07*1.6%)</f>
        <v>639.11231999999995</v>
      </c>
      <c r="O32" s="44"/>
    </row>
    <row r="33" spans="2:9" x14ac:dyDescent="0.3">
      <c r="B33" s="117" t="s">
        <v>118</v>
      </c>
      <c r="C33" s="118"/>
      <c r="D33" s="118"/>
      <c r="E33" s="118"/>
      <c r="F33" s="118"/>
      <c r="G33" s="118"/>
      <c r="H33" s="119"/>
      <c r="I33" s="42">
        <f>SUM(I30:I32)</f>
        <v>3750.4623200000005</v>
      </c>
    </row>
    <row r="34" spans="2:9" x14ac:dyDescent="0.3">
      <c r="B34" s="120" t="s">
        <v>119</v>
      </c>
      <c r="C34" s="121"/>
      <c r="D34" s="121"/>
      <c r="E34" s="121"/>
      <c r="F34" s="121"/>
      <c r="G34" s="121"/>
      <c r="H34" s="121"/>
      <c r="I34" s="122"/>
    </row>
    <row r="35" spans="2:9" ht="26.4" x14ac:dyDescent="0.3">
      <c r="B35" s="20">
        <v>1</v>
      </c>
      <c r="C35" s="21" t="s">
        <v>120</v>
      </c>
      <c r="D35" s="115" t="s">
        <v>30</v>
      </c>
      <c r="E35" s="116"/>
      <c r="F35" s="25" t="s">
        <v>28</v>
      </c>
      <c r="G35" s="26" t="s">
        <v>29</v>
      </c>
      <c r="H35" s="47">
        <v>1131.4000000000001</v>
      </c>
      <c r="I35" s="27">
        <f>H35*2.7</f>
        <v>3054.7800000000007</v>
      </c>
    </row>
    <row r="36" spans="2:9" ht="52.8" x14ac:dyDescent="0.3">
      <c r="B36" s="20">
        <v>2</v>
      </c>
      <c r="C36" s="21" t="s">
        <v>120</v>
      </c>
      <c r="D36" s="115" t="s">
        <v>30</v>
      </c>
      <c r="E36" s="116"/>
      <c r="F36" s="50" t="s">
        <v>164</v>
      </c>
      <c r="G36" s="26" t="s">
        <v>70</v>
      </c>
      <c r="H36" s="26">
        <v>1</v>
      </c>
      <c r="I36" s="27">
        <f>1131.4*0.05</f>
        <v>56.570000000000007</v>
      </c>
    </row>
    <row r="37" spans="2:9" ht="26.4" x14ac:dyDescent="0.3">
      <c r="B37" s="20">
        <v>3</v>
      </c>
      <c r="C37" s="21" t="s">
        <v>120</v>
      </c>
      <c r="D37" s="115" t="s">
        <v>30</v>
      </c>
      <c r="E37" s="116"/>
      <c r="F37" s="25" t="s">
        <v>32</v>
      </c>
      <c r="G37" s="26" t="s">
        <v>31</v>
      </c>
      <c r="H37" s="26">
        <v>1</v>
      </c>
      <c r="I37" s="27">
        <f>(20977.44*1.9%)+(15459.53*1.6%)</f>
        <v>645.92383999999993</v>
      </c>
    </row>
    <row r="38" spans="2:9" ht="30.75" customHeight="1" x14ac:dyDescent="0.3">
      <c r="B38" s="20">
        <v>4</v>
      </c>
      <c r="C38" s="21" t="s">
        <v>120</v>
      </c>
      <c r="D38" s="115" t="s">
        <v>30</v>
      </c>
      <c r="E38" s="116"/>
      <c r="F38" s="25" t="s">
        <v>121</v>
      </c>
      <c r="G38" s="26" t="s">
        <v>70</v>
      </c>
      <c r="H38" s="26">
        <v>1</v>
      </c>
      <c r="I38" s="27">
        <v>16638</v>
      </c>
    </row>
    <row r="39" spans="2:9" x14ac:dyDescent="0.3">
      <c r="B39" s="117" t="s">
        <v>68</v>
      </c>
      <c r="C39" s="118"/>
      <c r="D39" s="118"/>
      <c r="E39" s="118"/>
      <c r="F39" s="118"/>
      <c r="G39" s="118"/>
      <c r="H39" s="119"/>
      <c r="I39" s="42">
        <f>SUM(I35:I38)</f>
        <v>20395.273840000002</v>
      </c>
    </row>
    <row r="40" spans="2:9" x14ac:dyDescent="0.3">
      <c r="B40" s="120" t="s">
        <v>125</v>
      </c>
      <c r="C40" s="121"/>
      <c r="D40" s="121"/>
      <c r="E40" s="121"/>
      <c r="F40" s="121"/>
      <c r="G40" s="121"/>
      <c r="H40" s="121"/>
      <c r="I40" s="122"/>
    </row>
    <row r="41" spans="2:9" ht="26.4" x14ac:dyDescent="0.3">
      <c r="B41" s="20">
        <v>1</v>
      </c>
      <c r="C41" s="21" t="s">
        <v>126</v>
      </c>
      <c r="D41" s="115" t="s">
        <v>30</v>
      </c>
      <c r="E41" s="116"/>
      <c r="F41" s="25" t="s">
        <v>28</v>
      </c>
      <c r="G41" s="26" t="s">
        <v>29</v>
      </c>
      <c r="H41" s="47">
        <v>1131.4000000000001</v>
      </c>
      <c r="I41" s="27">
        <f>H41*2.7</f>
        <v>3054.7800000000007</v>
      </c>
    </row>
    <row r="42" spans="2:9" ht="52.8" x14ac:dyDescent="0.3">
      <c r="B42" s="20">
        <v>2</v>
      </c>
      <c r="C42" s="21" t="s">
        <v>126</v>
      </c>
      <c r="D42" s="115" t="s">
        <v>30</v>
      </c>
      <c r="E42" s="116"/>
      <c r="F42" s="50" t="s">
        <v>164</v>
      </c>
      <c r="G42" s="26" t="s">
        <v>70</v>
      </c>
      <c r="H42" s="26">
        <v>1</v>
      </c>
      <c r="I42" s="27">
        <f>1131.4*0.05</f>
        <v>56.570000000000007</v>
      </c>
    </row>
    <row r="43" spans="2:9" ht="26.4" x14ac:dyDescent="0.3">
      <c r="B43" s="20">
        <v>3</v>
      </c>
      <c r="C43" s="21" t="s">
        <v>126</v>
      </c>
      <c r="D43" s="115" t="s">
        <v>30</v>
      </c>
      <c r="E43" s="116"/>
      <c r="F43" s="25" t="s">
        <v>32</v>
      </c>
      <c r="G43" s="26" t="s">
        <v>31</v>
      </c>
      <c r="H43" s="26">
        <v>1</v>
      </c>
      <c r="I43" s="27">
        <f>(21616.53*1.9%)+(22642.85*1.6%)</f>
        <v>772.99966999999992</v>
      </c>
    </row>
    <row r="44" spans="2:9" x14ac:dyDescent="0.3">
      <c r="B44" s="117" t="s">
        <v>127</v>
      </c>
      <c r="C44" s="118"/>
      <c r="D44" s="118"/>
      <c r="E44" s="118"/>
      <c r="F44" s="118"/>
      <c r="G44" s="118"/>
      <c r="H44" s="119"/>
      <c r="I44" s="42">
        <f>SUM(I41:I43)</f>
        <v>3884.3496700000005</v>
      </c>
    </row>
    <row r="45" spans="2:9" x14ac:dyDescent="0.3">
      <c r="B45" s="120" t="s">
        <v>128</v>
      </c>
      <c r="C45" s="121"/>
      <c r="D45" s="121"/>
      <c r="E45" s="121"/>
      <c r="F45" s="121"/>
      <c r="G45" s="121"/>
      <c r="H45" s="121"/>
      <c r="I45" s="122"/>
    </row>
    <row r="46" spans="2:9" ht="26.4" x14ac:dyDescent="0.3">
      <c r="B46" s="20">
        <v>1</v>
      </c>
      <c r="C46" s="21" t="s">
        <v>129</v>
      </c>
      <c r="D46" s="115" t="s">
        <v>30</v>
      </c>
      <c r="E46" s="116"/>
      <c r="F46" s="25" t="s">
        <v>28</v>
      </c>
      <c r="G46" s="26" t="s">
        <v>29</v>
      </c>
      <c r="H46" s="47">
        <v>1131.4000000000001</v>
      </c>
      <c r="I46" s="27">
        <f>H46*2.7</f>
        <v>3054.7800000000007</v>
      </c>
    </row>
    <row r="47" spans="2:9" ht="52.8" x14ac:dyDescent="0.3">
      <c r="B47" s="20">
        <v>2</v>
      </c>
      <c r="C47" s="21" t="s">
        <v>129</v>
      </c>
      <c r="D47" s="115" t="s">
        <v>30</v>
      </c>
      <c r="E47" s="116"/>
      <c r="F47" s="50" t="s">
        <v>164</v>
      </c>
      <c r="G47" s="26" t="s">
        <v>70</v>
      </c>
      <c r="H47" s="26">
        <v>1</v>
      </c>
      <c r="I47" s="27">
        <f>1131.4*0.05</f>
        <v>56.570000000000007</v>
      </c>
    </row>
    <row r="48" spans="2:9" ht="26.4" x14ac:dyDescent="0.3">
      <c r="B48" s="20">
        <v>3</v>
      </c>
      <c r="C48" s="21" t="s">
        <v>129</v>
      </c>
      <c r="D48" s="115" t="s">
        <v>30</v>
      </c>
      <c r="E48" s="116"/>
      <c r="F48" s="25" t="s">
        <v>32</v>
      </c>
      <c r="G48" s="26" t="s">
        <v>31</v>
      </c>
      <c r="H48" s="26">
        <v>1</v>
      </c>
      <c r="I48" s="27">
        <f>(20462.45*1.9%)+(19223.68*1.6%)</f>
        <v>696.36543000000006</v>
      </c>
    </row>
    <row r="49" spans="2:18" x14ac:dyDescent="0.3">
      <c r="B49" s="117" t="s">
        <v>130</v>
      </c>
      <c r="C49" s="118"/>
      <c r="D49" s="118"/>
      <c r="E49" s="118"/>
      <c r="F49" s="118"/>
      <c r="G49" s="118"/>
      <c r="H49" s="119"/>
      <c r="I49" s="42">
        <f>SUM(I46:I48)</f>
        <v>3807.7154300000011</v>
      </c>
    </row>
    <row r="50" spans="2:18" x14ac:dyDescent="0.3">
      <c r="B50" s="120" t="s">
        <v>131</v>
      </c>
      <c r="C50" s="121"/>
      <c r="D50" s="121"/>
      <c r="E50" s="121"/>
      <c r="F50" s="121"/>
      <c r="G50" s="121"/>
      <c r="H50" s="121"/>
      <c r="I50" s="122"/>
    </row>
    <row r="51" spans="2:18" ht="26.4" x14ac:dyDescent="0.3">
      <c r="B51" s="20">
        <v>1</v>
      </c>
      <c r="C51" s="21" t="s">
        <v>132</v>
      </c>
      <c r="D51" s="115" t="s">
        <v>30</v>
      </c>
      <c r="E51" s="116"/>
      <c r="F51" s="25" t="s">
        <v>28</v>
      </c>
      <c r="G51" s="26" t="s">
        <v>29</v>
      </c>
      <c r="H51" s="47">
        <v>1131.4000000000001</v>
      </c>
      <c r="I51" s="27">
        <f>H51*2.7</f>
        <v>3054.7800000000007</v>
      </c>
    </row>
    <row r="52" spans="2:18" ht="52.8" x14ac:dyDescent="0.3">
      <c r="B52" s="20">
        <v>2</v>
      </c>
      <c r="C52" s="21" t="s">
        <v>132</v>
      </c>
      <c r="D52" s="115" t="s">
        <v>30</v>
      </c>
      <c r="E52" s="116"/>
      <c r="F52" s="50" t="s">
        <v>164</v>
      </c>
      <c r="G52" s="26" t="s">
        <v>70</v>
      </c>
      <c r="H52" s="26">
        <v>1</v>
      </c>
      <c r="I52" s="27">
        <f>1131.4*0.05</f>
        <v>56.570000000000007</v>
      </c>
    </row>
    <row r="53" spans="2:18" ht="26.4" x14ac:dyDescent="0.3">
      <c r="B53" s="20">
        <v>3</v>
      </c>
      <c r="C53" s="21" t="s">
        <v>132</v>
      </c>
      <c r="D53" s="115" t="s">
        <v>30</v>
      </c>
      <c r="E53" s="116"/>
      <c r="F53" s="25" t="s">
        <v>32</v>
      </c>
      <c r="G53" s="26" t="s">
        <v>31</v>
      </c>
      <c r="H53" s="26">
        <v>1</v>
      </c>
      <c r="I53" s="27">
        <f>(21579.34*1.9%)+(19455.78*1.6%)</f>
        <v>721.29993999999999</v>
      </c>
    </row>
    <row r="54" spans="2:18" ht="30.75" customHeight="1" x14ac:dyDescent="0.3">
      <c r="B54" s="20">
        <v>4</v>
      </c>
      <c r="C54" s="21" t="s">
        <v>132</v>
      </c>
      <c r="D54" s="115" t="s">
        <v>30</v>
      </c>
      <c r="E54" s="116"/>
      <c r="F54" s="25" t="s">
        <v>133</v>
      </c>
      <c r="G54" s="26" t="s">
        <v>31</v>
      </c>
      <c r="H54" s="26">
        <v>1</v>
      </c>
      <c r="I54" s="27">
        <v>4000</v>
      </c>
    </row>
    <row r="55" spans="2:18" x14ac:dyDescent="0.3">
      <c r="B55" s="117" t="s">
        <v>134</v>
      </c>
      <c r="C55" s="118"/>
      <c r="D55" s="118"/>
      <c r="E55" s="118"/>
      <c r="F55" s="118"/>
      <c r="G55" s="118"/>
      <c r="H55" s="119"/>
      <c r="I55" s="42">
        <f>SUM(I51:I54)</f>
        <v>7832.6499400000012</v>
      </c>
    </row>
    <row r="56" spans="2:18" x14ac:dyDescent="0.3">
      <c r="B56" s="120" t="s">
        <v>137</v>
      </c>
      <c r="C56" s="121"/>
      <c r="D56" s="121"/>
      <c r="E56" s="121"/>
      <c r="F56" s="121"/>
      <c r="G56" s="121"/>
      <c r="H56" s="121"/>
      <c r="I56" s="122"/>
    </row>
    <row r="57" spans="2:18" ht="26.4" x14ac:dyDescent="0.3">
      <c r="B57" s="20">
        <v>1</v>
      </c>
      <c r="C57" s="21" t="s">
        <v>138</v>
      </c>
      <c r="D57" s="115" t="s">
        <v>30</v>
      </c>
      <c r="E57" s="116"/>
      <c r="F57" s="25" t="s">
        <v>28</v>
      </c>
      <c r="G57" s="26" t="s">
        <v>29</v>
      </c>
      <c r="H57" s="47">
        <v>1131.4000000000001</v>
      </c>
      <c r="I57" s="27">
        <f>H57*2.7</f>
        <v>3054.7800000000007</v>
      </c>
    </row>
    <row r="58" spans="2:18" ht="52.8" x14ac:dyDescent="0.3">
      <c r="B58" s="20">
        <v>2</v>
      </c>
      <c r="C58" s="21" t="s">
        <v>138</v>
      </c>
      <c r="D58" s="115" t="s">
        <v>30</v>
      </c>
      <c r="E58" s="116"/>
      <c r="F58" s="50" t="s">
        <v>164</v>
      </c>
      <c r="G58" s="26" t="s">
        <v>70</v>
      </c>
      <c r="H58" s="26">
        <v>1</v>
      </c>
      <c r="I58" s="27">
        <f>1131.4*0.05</f>
        <v>56.570000000000007</v>
      </c>
    </row>
    <row r="59" spans="2:18" ht="26.4" x14ac:dyDescent="0.3">
      <c r="B59" s="20">
        <v>3</v>
      </c>
      <c r="C59" s="21" t="s">
        <v>138</v>
      </c>
      <c r="D59" s="115" t="s">
        <v>30</v>
      </c>
      <c r="E59" s="116"/>
      <c r="F59" s="25" t="s">
        <v>69</v>
      </c>
      <c r="G59" s="26" t="s">
        <v>70</v>
      </c>
      <c r="H59" s="47">
        <v>1</v>
      </c>
      <c r="I59" s="27">
        <v>1700</v>
      </c>
    </row>
    <row r="60" spans="2:18" ht="26.4" x14ac:dyDescent="0.3">
      <c r="B60" s="20">
        <v>4</v>
      </c>
      <c r="C60" s="21" t="s">
        <v>138</v>
      </c>
      <c r="D60" s="115" t="s">
        <v>30</v>
      </c>
      <c r="E60" s="116"/>
      <c r="F60" s="25" t="s">
        <v>32</v>
      </c>
      <c r="G60" s="26" t="s">
        <v>31</v>
      </c>
      <c r="H60" s="26">
        <v>1</v>
      </c>
      <c r="I60" s="27">
        <f>(21324.91*1.9%)+(16361.22*1.6%)</f>
        <v>666.95281</v>
      </c>
    </row>
    <row r="61" spans="2:18" x14ac:dyDescent="0.3">
      <c r="B61" s="117" t="s">
        <v>139</v>
      </c>
      <c r="C61" s="118"/>
      <c r="D61" s="118"/>
      <c r="E61" s="118"/>
      <c r="F61" s="118"/>
      <c r="G61" s="118"/>
      <c r="H61" s="119"/>
      <c r="I61" s="42">
        <f>SUM(I57:I60)</f>
        <v>5478.3028100000001</v>
      </c>
    </row>
    <row r="62" spans="2:18" ht="12.75" customHeight="1" x14ac:dyDescent="0.3">
      <c r="B62" s="120" t="s">
        <v>140</v>
      </c>
      <c r="C62" s="121"/>
      <c r="D62" s="121"/>
      <c r="E62" s="121"/>
      <c r="F62" s="121"/>
      <c r="G62" s="121"/>
      <c r="H62" s="121"/>
      <c r="I62" s="122"/>
    </row>
    <row r="63" spans="2:18" ht="26.4" x14ac:dyDescent="0.3">
      <c r="B63" s="20">
        <v>1</v>
      </c>
      <c r="C63" s="21" t="s">
        <v>142</v>
      </c>
      <c r="D63" s="115" t="s">
        <v>30</v>
      </c>
      <c r="E63" s="116"/>
      <c r="F63" s="25" t="s">
        <v>28</v>
      </c>
      <c r="G63" s="26" t="s">
        <v>29</v>
      </c>
      <c r="H63" s="47">
        <v>1131.4000000000001</v>
      </c>
      <c r="I63" s="27">
        <f>H63*2.7</f>
        <v>3054.7800000000007</v>
      </c>
    </row>
    <row r="64" spans="2:18" x14ac:dyDescent="0.3">
      <c r="B64" s="20">
        <v>2</v>
      </c>
      <c r="C64" s="21" t="s">
        <v>142</v>
      </c>
      <c r="D64" s="115" t="s">
        <v>30</v>
      </c>
      <c r="E64" s="116"/>
      <c r="F64" s="25" t="s">
        <v>141</v>
      </c>
      <c r="G64" s="26" t="s">
        <v>70</v>
      </c>
      <c r="H64" s="26">
        <v>1</v>
      </c>
      <c r="I64" s="27">
        <v>2081</v>
      </c>
      <c r="R64" s="44"/>
    </row>
    <row r="65" spans="2:18" ht="52.8" x14ac:dyDescent="0.3">
      <c r="B65" s="20">
        <v>3</v>
      </c>
      <c r="C65" s="21" t="s">
        <v>142</v>
      </c>
      <c r="D65" s="115" t="s">
        <v>30</v>
      </c>
      <c r="E65" s="116"/>
      <c r="F65" s="50" t="s">
        <v>164</v>
      </c>
      <c r="G65" s="26" t="s">
        <v>70</v>
      </c>
      <c r="H65" s="26">
        <v>1</v>
      </c>
      <c r="I65" s="27">
        <f>1131.4*0.05</f>
        <v>56.570000000000007</v>
      </c>
    </row>
    <row r="66" spans="2:18" ht="26.4" x14ac:dyDescent="0.3">
      <c r="B66" s="20">
        <v>4</v>
      </c>
      <c r="C66" s="21" t="s">
        <v>142</v>
      </c>
      <c r="D66" s="115" t="s">
        <v>30</v>
      </c>
      <c r="E66" s="116"/>
      <c r="F66" s="25" t="s">
        <v>144</v>
      </c>
      <c r="G66" s="26" t="s">
        <v>70</v>
      </c>
      <c r="H66" s="26">
        <v>1</v>
      </c>
      <c r="I66" s="27">
        <v>485</v>
      </c>
      <c r="R66" s="44"/>
    </row>
    <row r="67" spans="2:18" ht="26.4" x14ac:dyDescent="0.3">
      <c r="B67" s="20">
        <v>5</v>
      </c>
      <c r="C67" s="21" t="s">
        <v>142</v>
      </c>
      <c r="D67" s="115" t="s">
        <v>30</v>
      </c>
      <c r="E67" s="116"/>
      <c r="F67" s="25" t="s">
        <v>32</v>
      </c>
      <c r="G67" s="26" t="s">
        <v>31</v>
      </c>
      <c r="H67" s="26">
        <v>1</v>
      </c>
      <c r="I67" s="27">
        <f>(22732.29*1.9%)+(18204.37*1.6%)</f>
        <v>723.18343000000004</v>
      </c>
    </row>
    <row r="68" spans="2:18" ht="12.75" customHeight="1" x14ac:dyDescent="0.3">
      <c r="B68" s="117" t="s">
        <v>143</v>
      </c>
      <c r="C68" s="118"/>
      <c r="D68" s="118"/>
      <c r="E68" s="118"/>
      <c r="F68" s="118"/>
      <c r="G68" s="118"/>
      <c r="H68" s="119"/>
      <c r="I68" s="42">
        <f>SUM(I63:I67)</f>
        <v>6400.5334300000004</v>
      </c>
    </row>
    <row r="69" spans="2:18" x14ac:dyDescent="0.3">
      <c r="B69" s="120" t="s">
        <v>145</v>
      </c>
      <c r="C69" s="121"/>
      <c r="D69" s="121"/>
      <c r="E69" s="121"/>
      <c r="F69" s="121"/>
      <c r="G69" s="121"/>
      <c r="H69" s="121"/>
      <c r="I69" s="122"/>
    </row>
    <row r="70" spans="2:18" ht="26.4" x14ac:dyDescent="0.3">
      <c r="B70" s="20">
        <v>1</v>
      </c>
      <c r="C70" s="21" t="s">
        <v>147</v>
      </c>
      <c r="D70" s="115" t="s">
        <v>30</v>
      </c>
      <c r="E70" s="116"/>
      <c r="F70" s="25" t="s">
        <v>28</v>
      </c>
      <c r="G70" s="26" t="s">
        <v>29</v>
      </c>
      <c r="H70" s="47">
        <v>1131.4000000000001</v>
      </c>
      <c r="I70" s="27">
        <f>H70*2.7</f>
        <v>3054.7800000000007</v>
      </c>
    </row>
    <row r="71" spans="2:18" ht="26.4" x14ac:dyDescent="0.3">
      <c r="B71" s="20">
        <v>2</v>
      </c>
      <c r="C71" s="21" t="s">
        <v>147</v>
      </c>
      <c r="D71" s="115" t="s">
        <v>30</v>
      </c>
      <c r="E71" s="116"/>
      <c r="F71" s="25" t="s">
        <v>32</v>
      </c>
      <c r="G71" s="26" t="s">
        <v>31</v>
      </c>
      <c r="H71" s="26">
        <v>1</v>
      </c>
      <c r="I71" s="27">
        <f>(22492.17*1.9%)+(21045.29*1.6%)</f>
        <v>764.0758699999999</v>
      </c>
    </row>
    <row r="72" spans="2:18" ht="52.8" x14ac:dyDescent="0.3">
      <c r="B72" s="20">
        <v>3</v>
      </c>
      <c r="C72" s="21" t="s">
        <v>147</v>
      </c>
      <c r="D72" s="115" t="s">
        <v>30</v>
      </c>
      <c r="E72" s="116"/>
      <c r="F72" s="50" t="s">
        <v>164</v>
      </c>
      <c r="G72" s="26" t="s">
        <v>70</v>
      </c>
      <c r="H72" s="26">
        <v>1</v>
      </c>
      <c r="I72" s="27">
        <f>1131.4*0.05</f>
        <v>56.570000000000007</v>
      </c>
    </row>
    <row r="73" spans="2:18" ht="30.75" customHeight="1" x14ac:dyDescent="0.3">
      <c r="B73" s="20">
        <v>4</v>
      </c>
      <c r="C73" s="21" t="s">
        <v>147</v>
      </c>
      <c r="D73" s="115" t="s">
        <v>30</v>
      </c>
      <c r="E73" s="116"/>
      <c r="F73" s="25" t="s">
        <v>146</v>
      </c>
      <c r="G73" s="26" t="s">
        <v>31</v>
      </c>
      <c r="H73" s="26">
        <v>1</v>
      </c>
      <c r="I73" s="27">
        <v>7438</v>
      </c>
    </row>
    <row r="74" spans="2:18" x14ac:dyDescent="0.3">
      <c r="B74" s="117" t="s">
        <v>148</v>
      </c>
      <c r="C74" s="118"/>
      <c r="D74" s="118"/>
      <c r="E74" s="118"/>
      <c r="F74" s="118"/>
      <c r="G74" s="118"/>
      <c r="H74" s="119"/>
      <c r="I74" s="42">
        <f>SUM(I70:I73)</f>
        <v>11313.425870000001</v>
      </c>
    </row>
    <row r="75" spans="2:18" x14ac:dyDescent="0.3">
      <c r="B75" s="120" t="s">
        <v>149</v>
      </c>
      <c r="C75" s="121"/>
      <c r="D75" s="121"/>
      <c r="E75" s="121"/>
      <c r="F75" s="121"/>
      <c r="G75" s="121"/>
      <c r="H75" s="121"/>
      <c r="I75" s="122"/>
    </row>
    <row r="76" spans="2:18" ht="26.4" x14ac:dyDescent="0.3">
      <c r="B76" s="20">
        <v>1</v>
      </c>
      <c r="C76" s="21" t="s">
        <v>150</v>
      </c>
      <c r="D76" s="115" t="s">
        <v>30</v>
      </c>
      <c r="E76" s="116"/>
      <c r="F76" s="25" t="s">
        <v>28</v>
      </c>
      <c r="G76" s="26" t="s">
        <v>29</v>
      </c>
      <c r="H76" s="47">
        <v>1131.4000000000001</v>
      </c>
      <c r="I76" s="27">
        <f>H76*2.7</f>
        <v>3054.7800000000007</v>
      </c>
    </row>
    <row r="77" spans="2:18" ht="26.4" x14ac:dyDescent="0.3">
      <c r="B77" s="20">
        <v>2</v>
      </c>
      <c r="C77" s="21" t="s">
        <v>150</v>
      </c>
      <c r="D77" s="115" t="s">
        <v>30</v>
      </c>
      <c r="E77" s="116"/>
      <c r="F77" s="25" t="s">
        <v>32</v>
      </c>
      <c r="G77" s="26" t="s">
        <v>31</v>
      </c>
      <c r="H77" s="26">
        <v>1</v>
      </c>
      <c r="I77" s="27">
        <f>(19514.88*1.9%)+(27309.3*1.6%)</f>
        <v>807.73152000000005</v>
      </c>
    </row>
    <row r="78" spans="2:18" x14ac:dyDescent="0.3">
      <c r="B78" s="20">
        <v>3</v>
      </c>
      <c r="C78" s="21" t="s">
        <v>150</v>
      </c>
      <c r="D78" s="115" t="s">
        <v>30</v>
      </c>
      <c r="E78" s="116"/>
      <c r="F78" s="25" t="s">
        <v>71</v>
      </c>
      <c r="G78" s="26" t="s">
        <v>70</v>
      </c>
      <c r="H78" s="26">
        <v>1</v>
      </c>
      <c r="I78" s="27">
        <v>6600</v>
      </c>
    </row>
    <row r="79" spans="2:18" ht="52.8" x14ac:dyDescent="0.3">
      <c r="B79" s="20">
        <v>4</v>
      </c>
      <c r="C79" s="21" t="s">
        <v>150</v>
      </c>
      <c r="D79" s="115" t="s">
        <v>30</v>
      </c>
      <c r="E79" s="116"/>
      <c r="F79" s="50" t="s">
        <v>164</v>
      </c>
      <c r="G79" s="26" t="s">
        <v>70</v>
      </c>
      <c r="H79" s="26">
        <v>1</v>
      </c>
      <c r="I79" s="27">
        <f>1131.4*0.05</f>
        <v>56.570000000000007</v>
      </c>
    </row>
    <row r="80" spans="2:18" ht="26.4" x14ac:dyDescent="0.3">
      <c r="B80" s="20">
        <v>5</v>
      </c>
      <c r="C80" s="21" t="s">
        <v>150</v>
      </c>
      <c r="D80" s="115" t="s">
        <v>30</v>
      </c>
      <c r="E80" s="116"/>
      <c r="F80" s="25" t="s">
        <v>151</v>
      </c>
      <c r="G80" s="26" t="s">
        <v>70</v>
      </c>
      <c r="H80" s="26">
        <v>1</v>
      </c>
      <c r="I80" s="27">
        <v>3521</v>
      </c>
    </row>
    <row r="81" spans="2:9" x14ac:dyDescent="0.3">
      <c r="B81" s="20">
        <v>6</v>
      </c>
      <c r="C81" s="21" t="s">
        <v>150</v>
      </c>
      <c r="D81" s="115" t="s">
        <v>30</v>
      </c>
      <c r="E81" s="116"/>
      <c r="F81" s="25" t="s">
        <v>152</v>
      </c>
      <c r="G81" s="26" t="s">
        <v>70</v>
      </c>
      <c r="H81" s="26">
        <v>1</v>
      </c>
      <c r="I81" s="27">
        <v>1000</v>
      </c>
    </row>
    <row r="82" spans="2:9" x14ac:dyDescent="0.3">
      <c r="B82" s="20">
        <v>7</v>
      </c>
      <c r="C82" s="21" t="s">
        <v>150</v>
      </c>
      <c r="D82" s="115" t="s">
        <v>30</v>
      </c>
      <c r="E82" s="116"/>
      <c r="F82" s="25" t="s">
        <v>153</v>
      </c>
      <c r="G82" s="26" t="s">
        <v>70</v>
      </c>
      <c r="H82" s="26">
        <v>1</v>
      </c>
      <c r="I82" s="27">
        <v>1824</v>
      </c>
    </row>
    <row r="83" spans="2:9" ht="26.4" x14ac:dyDescent="0.3">
      <c r="B83" s="20">
        <v>8</v>
      </c>
      <c r="C83" s="21" t="s">
        <v>150</v>
      </c>
      <c r="D83" s="115" t="s">
        <v>30</v>
      </c>
      <c r="E83" s="116"/>
      <c r="F83" s="25" t="s">
        <v>154</v>
      </c>
      <c r="G83" s="26" t="s">
        <v>70</v>
      </c>
      <c r="H83" s="26">
        <v>1</v>
      </c>
      <c r="I83" s="27">
        <v>4522</v>
      </c>
    </row>
    <row r="84" spans="2:9" ht="26.4" x14ac:dyDescent="0.3">
      <c r="B84" s="20">
        <v>9</v>
      </c>
      <c r="C84" s="21" t="s">
        <v>150</v>
      </c>
      <c r="D84" s="115" t="s">
        <v>30</v>
      </c>
      <c r="E84" s="116"/>
      <c r="F84" s="25" t="s">
        <v>155</v>
      </c>
      <c r="G84" s="26" t="s">
        <v>70</v>
      </c>
      <c r="H84" s="26">
        <v>1</v>
      </c>
      <c r="I84" s="27">
        <v>350</v>
      </c>
    </row>
    <row r="85" spans="2:9" ht="30.75" customHeight="1" x14ac:dyDescent="0.3">
      <c r="B85" s="20">
        <v>10</v>
      </c>
      <c r="C85" s="21" t="s">
        <v>150</v>
      </c>
      <c r="D85" s="115" t="s">
        <v>30</v>
      </c>
      <c r="E85" s="116"/>
      <c r="F85" s="25" t="s">
        <v>156</v>
      </c>
      <c r="G85" s="26" t="s">
        <v>70</v>
      </c>
      <c r="H85" s="26">
        <v>1</v>
      </c>
      <c r="I85" s="27">
        <v>6886</v>
      </c>
    </row>
    <row r="86" spans="2:9" x14ac:dyDescent="0.3">
      <c r="B86" s="117" t="s">
        <v>157</v>
      </c>
      <c r="C86" s="118"/>
      <c r="D86" s="118"/>
      <c r="E86" s="118"/>
      <c r="F86" s="118"/>
      <c r="G86" s="118"/>
      <c r="H86" s="119"/>
      <c r="I86" s="42">
        <f>SUM(I76:I85)</f>
        <v>28622.08152</v>
      </c>
    </row>
    <row r="87" spans="2:9" ht="15.75" customHeight="1" x14ac:dyDescent="0.3">
      <c r="B87" s="133" t="s">
        <v>158</v>
      </c>
      <c r="C87" s="134"/>
      <c r="D87" s="134"/>
      <c r="E87" s="134"/>
      <c r="F87" s="134"/>
      <c r="G87" s="134"/>
      <c r="H87" s="135"/>
      <c r="I87" s="32">
        <f>I17+I22+I28+I33+I39+I44+I49+I55+I61+I68+I74+I86</f>
        <v>109774.02533000003</v>
      </c>
    </row>
    <row r="88" spans="2:9" x14ac:dyDescent="0.3">
      <c r="B88" s="22"/>
      <c r="C88" s="22"/>
      <c r="D88" s="23"/>
      <c r="E88" s="23"/>
      <c r="F88" s="23"/>
      <c r="G88" s="23"/>
      <c r="H88" s="23"/>
      <c r="I88" s="24"/>
    </row>
    <row r="89" spans="2:9" x14ac:dyDescent="0.3">
      <c r="B89" s="15"/>
      <c r="C89" s="15"/>
      <c r="D89" s="15"/>
      <c r="E89" s="15"/>
      <c r="F89" s="15"/>
      <c r="G89" s="15"/>
      <c r="H89" s="15"/>
      <c r="I89" s="15"/>
    </row>
    <row r="90" spans="2:9" ht="29.25" customHeight="1" x14ac:dyDescent="0.3">
      <c r="B90" s="127"/>
      <c r="C90" s="127"/>
      <c r="D90" s="127"/>
      <c r="E90" s="127"/>
      <c r="F90" s="127"/>
      <c r="G90" s="127"/>
      <c r="H90" s="127"/>
      <c r="I90" s="127"/>
    </row>
    <row r="91" spans="2:9" ht="14.4" x14ac:dyDescent="0.3">
      <c r="B91" s="94"/>
      <c r="C91" s="94"/>
      <c r="D91" s="94"/>
      <c r="E91" s="94"/>
    </row>
    <row r="92" spans="2:9" ht="14.4" x14ac:dyDescent="0.3">
      <c r="B92" s="95"/>
      <c r="C92" s="95"/>
      <c r="D92" s="95"/>
      <c r="E92" s="95"/>
      <c r="G92" s="95"/>
      <c r="H92" s="95"/>
      <c r="I92" s="95"/>
    </row>
  </sheetData>
  <mergeCells count="89">
    <mergeCell ref="B91:E91"/>
    <mergeCell ref="B92:E92"/>
    <mergeCell ref="G92:I92"/>
    <mergeCell ref="H8:H9"/>
    <mergeCell ref="I8:I9"/>
    <mergeCell ref="B90:I90"/>
    <mergeCell ref="D8:E9"/>
    <mergeCell ref="B8:B9"/>
    <mergeCell ref="C8:C9"/>
    <mergeCell ref="F8:F9"/>
    <mergeCell ref="G8:G9"/>
    <mergeCell ref="B87:H87"/>
    <mergeCell ref="B18:I18"/>
    <mergeCell ref="D19:E19"/>
    <mergeCell ref="D21:E21"/>
    <mergeCell ref="B28:H28"/>
    <mergeCell ref="D43:E43"/>
    <mergeCell ref="B33:H33"/>
    <mergeCell ref="B34:I34"/>
    <mergeCell ref="D35:E35"/>
    <mergeCell ref="D37:E37"/>
    <mergeCell ref="D38:E38"/>
    <mergeCell ref="B49:H49"/>
    <mergeCell ref="B44:H44"/>
    <mergeCell ref="B45:I45"/>
    <mergeCell ref="D46:E46"/>
    <mergeCell ref="D48:E48"/>
    <mergeCell ref="D47:E47"/>
    <mergeCell ref="B50:I50"/>
    <mergeCell ref="D51:E51"/>
    <mergeCell ref="D53:E53"/>
    <mergeCell ref="D54:E54"/>
    <mergeCell ref="B55:H55"/>
    <mergeCell ref="D52:E52"/>
    <mergeCell ref="B56:I56"/>
    <mergeCell ref="D57:E57"/>
    <mergeCell ref="D60:E60"/>
    <mergeCell ref="B61:H61"/>
    <mergeCell ref="D59:E59"/>
    <mergeCell ref="D58:E58"/>
    <mergeCell ref="B62:I62"/>
    <mergeCell ref="D63:E63"/>
    <mergeCell ref="D67:E67"/>
    <mergeCell ref="B68:H68"/>
    <mergeCell ref="D64:E64"/>
    <mergeCell ref="D66:E66"/>
    <mergeCell ref="D65:E65"/>
    <mergeCell ref="B69:I69"/>
    <mergeCell ref="D70:E70"/>
    <mergeCell ref="D71:E71"/>
    <mergeCell ref="D73:E73"/>
    <mergeCell ref="B74:H74"/>
    <mergeCell ref="D72:E72"/>
    <mergeCell ref="B75:I75"/>
    <mergeCell ref="D76:E76"/>
    <mergeCell ref="D77:E77"/>
    <mergeCell ref="D85:E85"/>
    <mergeCell ref="B86:H86"/>
    <mergeCell ref="D78:E78"/>
    <mergeCell ref="D80:E80"/>
    <mergeCell ref="D81:E81"/>
    <mergeCell ref="D82:E82"/>
    <mergeCell ref="D83:E83"/>
    <mergeCell ref="D84:E84"/>
    <mergeCell ref="D79:E79"/>
    <mergeCell ref="B10:I10"/>
    <mergeCell ref="D11:E11"/>
    <mergeCell ref="D12:E12"/>
    <mergeCell ref="D16:E16"/>
    <mergeCell ref="B17:H17"/>
    <mergeCell ref="D15:E15"/>
    <mergeCell ref="D13:E13"/>
    <mergeCell ref="D14:E14"/>
    <mergeCell ref="D20:E20"/>
    <mergeCell ref="D25:E25"/>
    <mergeCell ref="D31:E31"/>
    <mergeCell ref="D36:E36"/>
    <mergeCell ref="D42:E42"/>
    <mergeCell ref="B39:H39"/>
    <mergeCell ref="B40:I40"/>
    <mergeCell ref="D41:E41"/>
    <mergeCell ref="B29:I29"/>
    <mergeCell ref="D30:E30"/>
    <mergeCell ref="D32:E32"/>
    <mergeCell ref="B22:H22"/>
    <mergeCell ref="B23:I23"/>
    <mergeCell ref="D24:E24"/>
    <mergeCell ref="D27:E27"/>
    <mergeCell ref="D26:E26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7"/>
  <sheetViews>
    <sheetView zoomScaleNormal="100" workbookViewId="0">
      <selection activeCell="K20" sqref="K20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33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88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101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89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45379</v>
      </c>
    </row>
    <row r="8" spans="2:10" ht="12.75" customHeight="1" x14ac:dyDescent="0.3">
      <c r="B8" s="130" t="s">
        <v>20</v>
      </c>
      <c r="C8" s="123" t="s">
        <v>27</v>
      </c>
      <c r="D8" s="128" t="s">
        <v>21</v>
      </c>
      <c r="E8" s="125"/>
      <c r="F8" s="123" t="s">
        <v>22</v>
      </c>
      <c r="G8" s="123" t="s">
        <v>23</v>
      </c>
      <c r="H8" s="123" t="s">
        <v>24</v>
      </c>
      <c r="I8" s="125" t="s">
        <v>26</v>
      </c>
    </row>
    <row r="9" spans="2:10" ht="24" customHeight="1" x14ac:dyDescent="0.3">
      <c r="B9" s="131"/>
      <c r="C9" s="124"/>
      <c r="D9" s="129"/>
      <c r="E9" s="126"/>
      <c r="F9" s="132"/>
      <c r="G9" s="132"/>
      <c r="H9" s="124"/>
      <c r="I9" s="126"/>
    </row>
    <row r="10" spans="2:10" x14ac:dyDescent="0.3">
      <c r="B10" s="120" t="s">
        <v>113</v>
      </c>
      <c r="C10" s="121"/>
      <c r="D10" s="121"/>
      <c r="E10" s="121"/>
      <c r="F10" s="121"/>
      <c r="G10" s="121"/>
      <c r="H10" s="121"/>
      <c r="I10" s="122"/>
    </row>
    <row r="11" spans="2:10" x14ac:dyDescent="0.3">
      <c r="B11" s="20">
        <v>1</v>
      </c>
      <c r="C11" s="21" t="s">
        <v>112</v>
      </c>
      <c r="D11" s="115" t="s">
        <v>30</v>
      </c>
      <c r="E11" s="116"/>
      <c r="F11" s="25" t="s">
        <v>115</v>
      </c>
      <c r="G11" s="26" t="s">
        <v>70</v>
      </c>
      <c r="H11" s="26">
        <v>1</v>
      </c>
      <c r="I11" s="27">
        <v>3601</v>
      </c>
    </row>
    <row r="12" spans="2:10" x14ac:dyDescent="0.3">
      <c r="B12" s="117" t="s">
        <v>114</v>
      </c>
      <c r="C12" s="118"/>
      <c r="D12" s="118"/>
      <c r="E12" s="118"/>
      <c r="F12" s="118"/>
      <c r="G12" s="118"/>
      <c r="H12" s="119"/>
      <c r="I12" s="42">
        <f>SUM(I11:I11)</f>
        <v>3601</v>
      </c>
    </row>
    <row r="13" spans="2:10" x14ac:dyDescent="0.3">
      <c r="B13" s="120" t="s">
        <v>122</v>
      </c>
      <c r="C13" s="121"/>
      <c r="D13" s="121"/>
      <c r="E13" s="121"/>
      <c r="F13" s="121"/>
      <c r="G13" s="121"/>
      <c r="H13" s="121"/>
      <c r="I13" s="122"/>
    </row>
    <row r="14" spans="2:10" ht="28.5" customHeight="1" x14ac:dyDescent="0.3">
      <c r="B14" s="20">
        <v>1</v>
      </c>
      <c r="C14" s="43" t="s">
        <v>120</v>
      </c>
      <c r="D14" s="115" t="s">
        <v>30</v>
      </c>
      <c r="E14" s="116"/>
      <c r="F14" s="25" t="s">
        <v>124</v>
      </c>
      <c r="G14" s="26" t="s">
        <v>70</v>
      </c>
      <c r="H14" s="26">
        <v>1</v>
      </c>
      <c r="I14" s="27">
        <v>13526</v>
      </c>
    </row>
    <row r="15" spans="2:10" x14ac:dyDescent="0.3">
      <c r="B15" s="117" t="s">
        <v>123</v>
      </c>
      <c r="C15" s="118"/>
      <c r="D15" s="118"/>
      <c r="E15" s="118"/>
      <c r="F15" s="118"/>
      <c r="G15" s="118"/>
      <c r="H15" s="119"/>
      <c r="I15" s="42">
        <f>SUM(I14:I14)</f>
        <v>13526</v>
      </c>
    </row>
    <row r="16" spans="2:10" ht="12.75" customHeight="1" x14ac:dyDescent="0.3">
      <c r="B16" s="120" t="s">
        <v>135</v>
      </c>
      <c r="C16" s="121"/>
      <c r="D16" s="121"/>
      <c r="E16" s="121"/>
      <c r="F16" s="121"/>
      <c r="G16" s="121"/>
      <c r="H16" s="121"/>
      <c r="I16" s="122"/>
    </row>
    <row r="17" spans="2:9" ht="26.4" x14ac:dyDescent="0.3">
      <c r="B17" s="20">
        <v>1</v>
      </c>
      <c r="C17" s="21" t="s">
        <v>126</v>
      </c>
      <c r="D17" s="115" t="s">
        <v>30</v>
      </c>
      <c r="E17" s="116"/>
      <c r="F17" s="25" t="s">
        <v>136</v>
      </c>
      <c r="G17" s="26" t="s">
        <v>70</v>
      </c>
      <c r="H17" s="47">
        <v>1</v>
      </c>
      <c r="I17" s="27">
        <v>2500</v>
      </c>
    </row>
    <row r="18" spans="2:9" ht="12.75" customHeight="1" x14ac:dyDescent="0.3">
      <c r="B18" s="117" t="s">
        <v>127</v>
      </c>
      <c r="C18" s="118"/>
      <c r="D18" s="118"/>
      <c r="E18" s="118"/>
      <c r="F18" s="118"/>
      <c r="G18" s="118"/>
      <c r="H18" s="119"/>
      <c r="I18" s="42">
        <f>SUM(I17:I17)</f>
        <v>2500</v>
      </c>
    </row>
    <row r="19" spans="2:9" ht="12.75" customHeight="1" x14ac:dyDescent="0.3">
      <c r="B19" s="120" t="s">
        <v>159</v>
      </c>
      <c r="C19" s="121"/>
      <c r="D19" s="121"/>
      <c r="E19" s="121"/>
      <c r="F19" s="121"/>
      <c r="G19" s="121"/>
      <c r="H19" s="121"/>
      <c r="I19" s="122"/>
    </row>
    <row r="20" spans="2:9" ht="26.4" x14ac:dyDescent="0.3">
      <c r="B20" s="20">
        <v>1</v>
      </c>
      <c r="C20" s="21" t="s">
        <v>150</v>
      </c>
      <c r="D20" s="115" t="s">
        <v>30</v>
      </c>
      <c r="E20" s="116"/>
      <c r="F20" s="25" t="s">
        <v>161</v>
      </c>
      <c r="G20" s="26" t="s">
        <v>70</v>
      </c>
      <c r="H20" s="47">
        <v>1</v>
      </c>
      <c r="I20" s="27">
        <v>6754</v>
      </c>
    </row>
    <row r="21" spans="2:9" ht="12.75" customHeight="1" x14ac:dyDescent="0.3">
      <c r="B21" s="117" t="s">
        <v>160</v>
      </c>
      <c r="C21" s="118"/>
      <c r="D21" s="118"/>
      <c r="E21" s="118"/>
      <c r="F21" s="118"/>
      <c r="G21" s="118"/>
      <c r="H21" s="119"/>
      <c r="I21" s="42">
        <f>SUM(I20:I20)</f>
        <v>6754</v>
      </c>
    </row>
    <row r="22" spans="2:9" ht="15.6" x14ac:dyDescent="0.3">
      <c r="B22" s="133" t="s">
        <v>158</v>
      </c>
      <c r="C22" s="134"/>
      <c r="D22" s="134"/>
      <c r="E22" s="134"/>
      <c r="F22" s="134"/>
      <c r="G22" s="134"/>
      <c r="H22" s="135"/>
      <c r="I22" s="32">
        <f>I12+I15+I18+I21</f>
        <v>26381</v>
      </c>
    </row>
    <row r="23" spans="2:9" x14ac:dyDescent="0.3">
      <c r="B23" s="22"/>
      <c r="C23" s="22"/>
      <c r="D23" s="23"/>
      <c r="E23" s="23"/>
      <c r="F23" s="23"/>
      <c r="G23" s="23"/>
      <c r="H23" s="23"/>
      <c r="I23" s="24"/>
    </row>
    <row r="24" spans="2:9" x14ac:dyDescent="0.3">
      <c r="B24" s="15"/>
      <c r="C24" s="15"/>
      <c r="D24" s="15"/>
      <c r="E24" s="15"/>
      <c r="F24" s="15"/>
      <c r="G24" s="15"/>
      <c r="H24" s="15"/>
      <c r="I24" s="15"/>
    </row>
    <row r="25" spans="2:9" ht="29.25" customHeight="1" x14ac:dyDescent="0.3">
      <c r="B25" s="127"/>
      <c r="C25" s="127"/>
      <c r="D25" s="127"/>
      <c r="E25" s="127"/>
      <c r="F25" s="127"/>
      <c r="G25" s="127"/>
      <c r="H25" s="127"/>
      <c r="I25" s="127"/>
    </row>
    <row r="26" spans="2:9" ht="14.4" x14ac:dyDescent="0.3">
      <c r="B26" s="94"/>
      <c r="C26" s="94"/>
      <c r="D26" s="94"/>
      <c r="E26" s="94"/>
    </row>
    <row r="27" spans="2:9" ht="14.4" x14ac:dyDescent="0.3">
      <c r="B27" s="95"/>
      <c r="C27" s="95"/>
      <c r="D27" s="95"/>
      <c r="E27" s="95"/>
      <c r="G27" s="95"/>
      <c r="H27" s="95"/>
      <c r="I27" s="95"/>
    </row>
  </sheetData>
  <mergeCells count="24">
    <mergeCell ref="B18:H18"/>
    <mergeCell ref="B16:I16"/>
    <mergeCell ref="D17:E17"/>
    <mergeCell ref="B12:H12"/>
    <mergeCell ref="B26:E26"/>
    <mergeCell ref="B19:I19"/>
    <mergeCell ref="D20:E20"/>
    <mergeCell ref="B21:H21"/>
    <mergeCell ref="B27:E27"/>
    <mergeCell ref="G27:I27"/>
    <mergeCell ref="B8:B9"/>
    <mergeCell ref="C8:C9"/>
    <mergeCell ref="D8:E9"/>
    <mergeCell ref="F8:F9"/>
    <mergeCell ref="G8:G9"/>
    <mergeCell ref="H8:H9"/>
    <mergeCell ref="I8:I9"/>
    <mergeCell ref="B25:I25"/>
    <mergeCell ref="B22:H22"/>
    <mergeCell ref="B10:I10"/>
    <mergeCell ref="D11:E11"/>
    <mergeCell ref="B13:I13"/>
    <mergeCell ref="D14:E14"/>
    <mergeCell ref="B15:H1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6"/>
  <sheetViews>
    <sheetView showRuler="0" zoomScaleNormal="100" workbookViewId="0">
      <selection activeCell="M48" sqref="M48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62" t="s">
        <v>163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x14ac:dyDescent="0.3">
      <c r="A2" s="162" t="s">
        <v>90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x14ac:dyDescent="0.3">
      <c r="A3" s="163" t="s">
        <v>162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x14ac:dyDescent="0.3">
      <c r="A4" s="55" t="s">
        <v>73</v>
      </c>
      <c r="B4" s="56"/>
      <c r="C4" s="56"/>
      <c r="D4" s="63"/>
      <c r="E4" s="55" t="s">
        <v>74</v>
      </c>
      <c r="F4" s="56"/>
      <c r="G4" s="56"/>
      <c r="H4" s="56"/>
      <c r="I4" s="63"/>
      <c r="J4" s="55" t="s">
        <v>86</v>
      </c>
      <c r="K4" s="56"/>
      <c r="L4" s="56"/>
      <c r="M4" s="63"/>
    </row>
    <row r="5" spans="1:13" x14ac:dyDescent="0.3">
      <c r="A5" s="55" t="s">
        <v>82</v>
      </c>
      <c r="B5" s="63"/>
      <c r="C5" s="55" t="s">
        <v>75</v>
      </c>
      <c r="D5" s="56"/>
      <c r="E5" s="56"/>
      <c r="F5" s="56"/>
      <c r="G5" s="56"/>
      <c r="H5" s="63"/>
      <c r="I5" s="55" t="s">
        <v>76</v>
      </c>
      <c r="J5" s="56"/>
      <c r="K5" s="56"/>
      <c r="L5" s="56"/>
      <c r="M5" s="63"/>
    </row>
    <row r="6" spans="1:13" x14ac:dyDescent="0.3">
      <c r="A6" s="55" t="s">
        <v>77</v>
      </c>
      <c r="B6" s="56"/>
      <c r="C6" s="56"/>
      <c r="D6" s="56"/>
      <c r="E6" s="56"/>
      <c r="F6" s="56"/>
      <c r="G6" s="63"/>
      <c r="H6" s="55" t="s">
        <v>78</v>
      </c>
      <c r="I6" s="56"/>
      <c r="J6" s="56"/>
      <c r="K6" s="56"/>
      <c r="L6" s="56"/>
      <c r="M6" s="63"/>
    </row>
    <row r="7" spans="1:13" x14ac:dyDescent="0.3">
      <c r="A7" s="51" t="s">
        <v>79</v>
      </c>
      <c r="B7" s="51"/>
      <c r="C7" s="51"/>
      <c r="D7" s="51"/>
      <c r="E7" s="51"/>
      <c r="F7" s="51"/>
      <c r="G7" s="51"/>
      <c r="H7" s="51" t="s">
        <v>80</v>
      </c>
      <c r="I7" s="51"/>
      <c r="J7" s="51"/>
      <c r="K7" s="51"/>
      <c r="L7" s="51"/>
      <c r="M7" s="51"/>
    </row>
    <row r="8" spans="1:13" x14ac:dyDescent="0.3">
      <c r="A8" s="51" t="s">
        <v>81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ht="38.25" customHeight="1" x14ac:dyDescent="0.3">
      <c r="A9" s="139" t="s">
        <v>34</v>
      </c>
      <c r="B9" s="139"/>
      <c r="C9" s="139"/>
      <c r="D9" s="139"/>
      <c r="E9" s="140" t="s">
        <v>35</v>
      </c>
      <c r="F9" s="140"/>
      <c r="G9" s="141" t="s">
        <v>36</v>
      </c>
      <c r="H9" s="142"/>
      <c r="I9" s="143"/>
      <c r="J9" s="141" t="s">
        <v>37</v>
      </c>
      <c r="K9" s="142"/>
      <c r="L9" s="143"/>
      <c r="M9" s="35" t="s">
        <v>38</v>
      </c>
    </row>
    <row r="10" spans="1:13" x14ac:dyDescent="0.3">
      <c r="A10" s="152" t="s">
        <v>39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4"/>
    </row>
    <row r="11" spans="1:13" x14ac:dyDescent="0.3">
      <c r="A11" s="155" t="s">
        <v>40</v>
      </c>
      <c r="B11" s="156"/>
      <c r="C11" s="156"/>
      <c r="D11" s="157"/>
      <c r="E11" s="158">
        <v>10195.44</v>
      </c>
      <c r="F11" s="86"/>
      <c r="G11" s="144">
        <v>73995.28</v>
      </c>
      <c r="H11" s="145"/>
      <c r="I11" s="146"/>
      <c r="J11" s="144">
        <v>67298.740000000005</v>
      </c>
      <c r="K11" s="145"/>
      <c r="L11" s="146"/>
      <c r="M11" s="39">
        <v>16890.63</v>
      </c>
    </row>
    <row r="12" spans="1:13" ht="14.25" customHeight="1" x14ac:dyDescent="0.3">
      <c r="A12" s="159" t="s">
        <v>41</v>
      </c>
      <c r="B12" s="160"/>
      <c r="C12" s="160"/>
      <c r="D12" s="161"/>
      <c r="E12" s="158">
        <v>10195.450000000001</v>
      </c>
      <c r="F12" s="158"/>
      <c r="G12" s="158">
        <v>73995.28</v>
      </c>
      <c r="H12" s="158"/>
      <c r="I12" s="158"/>
      <c r="J12" s="158">
        <v>67298.77</v>
      </c>
      <c r="K12" s="158"/>
      <c r="L12" s="158"/>
      <c r="M12" s="39">
        <v>16890.63</v>
      </c>
    </row>
    <row r="13" spans="1:13" ht="21" customHeight="1" x14ac:dyDescent="0.3">
      <c r="A13" s="91" t="s">
        <v>42</v>
      </c>
      <c r="B13" s="92"/>
      <c r="C13" s="92"/>
      <c r="D13" s="93"/>
      <c r="E13" s="136"/>
      <c r="F13" s="138"/>
      <c r="G13" s="136">
        <f>SUM(G11:G12)</f>
        <v>147990.56</v>
      </c>
      <c r="H13" s="137"/>
      <c r="I13" s="138"/>
      <c r="J13" s="136">
        <f>SUM(J11:J12)</f>
        <v>134597.51</v>
      </c>
      <c r="K13" s="92"/>
      <c r="L13" s="93"/>
      <c r="M13" s="38">
        <f>SUM(M11:M12)</f>
        <v>33781.26</v>
      </c>
    </row>
    <row r="14" spans="1:13" x14ac:dyDescent="0.3">
      <c r="A14" s="86" t="s">
        <v>16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46">
        <v>6354.31</v>
      </c>
    </row>
    <row r="15" spans="1:13" x14ac:dyDescent="0.3">
      <c r="A15" s="91" t="s">
        <v>83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3"/>
      <c r="M15" s="46">
        <v>5540.66</v>
      </c>
    </row>
    <row r="16" spans="1:13" x14ac:dyDescent="0.3">
      <c r="A16" s="91" t="s">
        <v>84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3"/>
      <c r="M16" s="46">
        <v>6428.95</v>
      </c>
    </row>
    <row r="17" spans="1:13" x14ac:dyDescent="0.3">
      <c r="A17" s="91" t="s">
        <v>85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3"/>
      <c r="M17" s="37">
        <v>146.04</v>
      </c>
    </row>
    <row r="18" spans="1:13" x14ac:dyDescent="0.3">
      <c r="A18" s="91" t="s">
        <v>56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3"/>
      <c r="M18" s="37">
        <v>204.11</v>
      </c>
    </row>
    <row r="19" spans="1:13" x14ac:dyDescent="0.3">
      <c r="A19" s="152" t="s">
        <v>43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4"/>
    </row>
    <row r="20" spans="1:13" x14ac:dyDescent="0.3">
      <c r="A20" s="149" t="s">
        <v>13</v>
      </c>
      <c r="B20" s="150"/>
      <c r="C20" s="150"/>
      <c r="D20" s="151"/>
      <c r="E20" s="144">
        <v>126.79</v>
      </c>
      <c r="F20" s="146"/>
      <c r="G20" s="144">
        <v>1370.03</v>
      </c>
      <c r="H20" s="145"/>
      <c r="I20" s="146"/>
      <c r="J20" s="144">
        <v>1200.57</v>
      </c>
      <c r="K20" s="147"/>
      <c r="L20" s="148"/>
      <c r="M20" s="39">
        <v>296.25</v>
      </c>
    </row>
    <row r="21" spans="1:13" ht="14.25" customHeight="1" x14ac:dyDescent="0.3">
      <c r="A21" s="91" t="s">
        <v>14</v>
      </c>
      <c r="B21" s="92"/>
      <c r="C21" s="92"/>
      <c r="D21" s="93"/>
      <c r="E21" s="136">
        <v>56.61</v>
      </c>
      <c r="F21" s="138"/>
      <c r="G21" s="136">
        <v>434.16</v>
      </c>
      <c r="H21" s="137"/>
      <c r="I21" s="138"/>
      <c r="J21" s="136">
        <v>394.7</v>
      </c>
      <c r="K21" s="92"/>
      <c r="L21" s="93"/>
      <c r="M21" s="38">
        <v>96.07</v>
      </c>
    </row>
    <row r="22" spans="1:13" x14ac:dyDescent="0.3">
      <c r="A22" s="91" t="s">
        <v>15</v>
      </c>
      <c r="B22" s="92"/>
      <c r="C22" s="92"/>
      <c r="D22" s="93"/>
      <c r="E22" s="136">
        <v>1171.31</v>
      </c>
      <c r="F22" s="138"/>
      <c r="G22" s="91">
        <v>4696.87</v>
      </c>
      <c r="H22" s="92"/>
      <c r="I22" s="93"/>
      <c r="J22" s="136">
        <v>4366.1099999999997</v>
      </c>
      <c r="K22" s="92"/>
      <c r="L22" s="93"/>
      <c r="M22" s="6">
        <v>1302.55</v>
      </c>
    </row>
    <row r="23" spans="1:13" ht="33" customHeight="1" x14ac:dyDescent="0.3">
      <c r="A23" s="159" t="s">
        <v>91</v>
      </c>
      <c r="B23" s="160"/>
      <c r="C23" s="160"/>
      <c r="D23" s="161"/>
      <c r="E23" s="136">
        <v>3938.51</v>
      </c>
      <c r="F23" s="138"/>
      <c r="G23" s="91">
        <v>11407.42</v>
      </c>
      <c r="H23" s="92"/>
      <c r="I23" s="93"/>
      <c r="J23" s="136">
        <v>11672.04</v>
      </c>
      <c r="K23" s="92"/>
      <c r="L23" s="93"/>
      <c r="M23" s="6">
        <v>3631.19</v>
      </c>
    </row>
    <row r="24" spans="1:13" ht="27.75" customHeight="1" x14ac:dyDescent="0.3">
      <c r="A24" s="159" t="s">
        <v>44</v>
      </c>
      <c r="B24" s="160"/>
      <c r="C24" s="160"/>
      <c r="D24" s="161"/>
      <c r="E24" s="158">
        <v>5293.22</v>
      </c>
      <c r="F24" s="158"/>
      <c r="G24" s="136">
        <f>SUM(G20:G23)</f>
        <v>17908.48</v>
      </c>
      <c r="H24" s="137"/>
      <c r="I24" s="138"/>
      <c r="J24" s="136">
        <f>SUM(J20:J23)</f>
        <v>17633.419999999998</v>
      </c>
      <c r="K24" s="92"/>
      <c r="L24" s="93"/>
      <c r="M24" s="6">
        <f>SUM(M20:M23)</f>
        <v>5326.0599999999995</v>
      </c>
    </row>
    <row r="25" spans="1:13" ht="18.75" customHeight="1" x14ac:dyDescent="0.3">
      <c r="A25" s="159" t="s">
        <v>9</v>
      </c>
      <c r="B25" s="160"/>
      <c r="C25" s="160"/>
      <c r="D25" s="160"/>
      <c r="E25" s="158"/>
      <c r="F25" s="158"/>
      <c r="G25" s="158"/>
      <c r="H25" s="158"/>
      <c r="I25" s="158"/>
      <c r="J25" s="86"/>
      <c r="K25" s="86"/>
      <c r="L25" s="86"/>
      <c r="M25" s="6">
        <f>M13+M14+M15+M16+M17+M18+M20+M21+M22+M23</f>
        <v>57781.39</v>
      </c>
    </row>
    <row r="26" spans="1:13" ht="17.25" customHeight="1" x14ac:dyDescent="0.3">
      <c r="A26" s="181" t="s">
        <v>45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3"/>
    </row>
    <row r="27" spans="1:13" x14ac:dyDescent="0.3">
      <c r="A27" s="5" t="s">
        <v>20</v>
      </c>
      <c r="B27" s="139" t="s">
        <v>46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67" t="s">
        <v>47</v>
      </c>
      <c r="M27" s="167"/>
    </row>
    <row r="28" spans="1:13" x14ac:dyDescent="0.3">
      <c r="A28" s="33">
        <v>1</v>
      </c>
      <c r="B28" s="168" t="s">
        <v>28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36">
        <v>36657.360000000001</v>
      </c>
      <c r="M28" s="138"/>
    </row>
    <row r="29" spans="1:13" ht="15.75" customHeight="1" x14ac:dyDescent="0.3">
      <c r="A29" s="33">
        <v>2</v>
      </c>
      <c r="B29" s="168" t="s">
        <v>32</v>
      </c>
      <c r="C29" s="168"/>
      <c r="D29" s="168"/>
      <c r="E29" s="168"/>
      <c r="F29" s="168"/>
      <c r="G29" s="168"/>
      <c r="H29" s="168"/>
      <c r="I29" s="168"/>
      <c r="J29" s="168"/>
      <c r="K29" s="168"/>
      <c r="L29" s="91">
        <v>7695.46</v>
      </c>
      <c r="M29" s="93"/>
    </row>
    <row r="30" spans="1:13" ht="15.75" customHeight="1" x14ac:dyDescent="0.3">
      <c r="A30" s="33">
        <v>3</v>
      </c>
      <c r="B30" s="178" t="s">
        <v>164</v>
      </c>
      <c r="C30" s="179"/>
      <c r="D30" s="179"/>
      <c r="E30" s="179"/>
      <c r="F30" s="179"/>
      <c r="G30" s="179"/>
      <c r="H30" s="179"/>
      <c r="I30" s="179"/>
      <c r="J30" s="179"/>
      <c r="K30" s="180"/>
      <c r="L30" s="91">
        <v>678.84</v>
      </c>
      <c r="M30" s="93"/>
    </row>
    <row r="31" spans="1:13" x14ac:dyDescent="0.3">
      <c r="A31" s="33">
        <v>4</v>
      </c>
      <c r="B31" s="178" t="s">
        <v>92</v>
      </c>
      <c r="C31" s="179"/>
      <c r="D31" s="179"/>
      <c r="E31" s="179"/>
      <c r="F31" s="179"/>
      <c r="G31" s="179"/>
      <c r="H31" s="179"/>
      <c r="I31" s="179"/>
      <c r="J31" s="179"/>
      <c r="K31" s="180"/>
      <c r="L31" s="136">
        <v>64742.37</v>
      </c>
      <c r="M31" s="138"/>
    </row>
    <row r="32" spans="1:13" x14ac:dyDescent="0.3">
      <c r="A32" s="33">
        <v>5</v>
      </c>
      <c r="B32" s="179" t="s">
        <v>93</v>
      </c>
      <c r="C32" s="179"/>
      <c r="D32" s="179"/>
      <c r="E32" s="179"/>
      <c r="F32" s="179"/>
      <c r="G32" s="179"/>
      <c r="H32" s="179"/>
      <c r="I32" s="179"/>
      <c r="J32" s="179"/>
      <c r="K32" s="180"/>
      <c r="L32" s="136">
        <v>26381</v>
      </c>
      <c r="M32" s="138"/>
    </row>
    <row r="33" spans="1:15" x14ac:dyDescent="0.3">
      <c r="A33" s="169" t="s">
        <v>48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1"/>
      <c r="L33" s="184">
        <f>SUM(L28:L32)</f>
        <v>136155.03</v>
      </c>
      <c r="M33" s="185"/>
    </row>
    <row r="34" spans="1:15" x14ac:dyDescent="0.3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64"/>
      <c r="M34" s="164"/>
    </row>
    <row r="35" spans="1:15" x14ac:dyDescent="0.3">
      <c r="A35" s="175" t="s">
        <v>49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7"/>
      <c r="L35" s="165">
        <v>26467.62</v>
      </c>
      <c r="M35" s="166"/>
    </row>
    <row r="36" spans="1:15" x14ac:dyDescent="0.3">
      <c r="A36" s="175" t="s">
        <v>53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7"/>
      <c r="L36" s="165">
        <f>M25</f>
        <v>57781.39</v>
      </c>
      <c r="M36" s="166"/>
    </row>
    <row r="37" spans="1:15" x14ac:dyDescent="0.3">
      <c r="A37" s="175" t="s">
        <v>50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7"/>
      <c r="L37" s="165">
        <f>J13</f>
        <v>134597.51</v>
      </c>
      <c r="M37" s="187"/>
    </row>
    <row r="38" spans="1:15" x14ac:dyDescent="0.3">
      <c r="A38" s="175" t="s">
        <v>51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7"/>
      <c r="L38" s="165">
        <f>L33</f>
        <v>136155.03</v>
      </c>
      <c r="M38" s="166"/>
    </row>
    <row r="39" spans="1:15" x14ac:dyDescent="0.3">
      <c r="A39" s="175" t="s">
        <v>52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7"/>
      <c r="L39" s="165">
        <f>L37-L38</f>
        <v>-1557.5199999999895</v>
      </c>
      <c r="M39" s="187"/>
      <c r="O39" s="45"/>
    </row>
    <row r="40" spans="1:15" x14ac:dyDescent="0.3">
      <c r="A40" s="34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</row>
    <row r="41" spans="1:15" x14ac:dyDescent="0.3">
      <c r="A41" s="36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89"/>
      <c r="M41" s="189"/>
    </row>
    <row r="42" spans="1:15" x14ac:dyDescent="0.3">
      <c r="A42" s="36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5" x14ac:dyDescent="0.3">
      <c r="A43" s="36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5" x14ac:dyDescent="0.3">
      <c r="A44" s="1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"/>
      <c r="M44" s="1"/>
    </row>
    <row r="45" spans="1:15" x14ac:dyDescent="0.3">
      <c r="A45" s="1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100">
    <mergeCell ref="A18:L18"/>
    <mergeCell ref="A14:L14"/>
    <mergeCell ref="A15:L15"/>
    <mergeCell ref="A23:D23"/>
    <mergeCell ref="E23:F23"/>
    <mergeCell ref="G23:I23"/>
    <mergeCell ref="J23:L23"/>
    <mergeCell ref="J22:L22"/>
    <mergeCell ref="G22:I22"/>
    <mergeCell ref="E22:F22"/>
    <mergeCell ref="A22:D22"/>
    <mergeCell ref="J21:L21"/>
    <mergeCell ref="G21:I21"/>
    <mergeCell ref="E21:F21"/>
    <mergeCell ref="A21:D21"/>
    <mergeCell ref="E20:F20"/>
    <mergeCell ref="B44:K44"/>
    <mergeCell ref="B45:K45"/>
    <mergeCell ref="L45:M45"/>
    <mergeCell ref="A36:K36"/>
    <mergeCell ref="L36:M36"/>
    <mergeCell ref="L38:M38"/>
    <mergeCell ref="L39:M39"/>
    <mergeCell ref="L40:M40"/>
    <mergeCell ref="L41:M41"/>
    <mergeCell ref="L42:M42"/>
    <mergeCell ref="L43:M43"/>
    <mergeCell ref="L37:M37"/>
    <mergeCell ref="B40:K40"/>
    <mergeCell ref="B41:K41"/>
    <mergeCell ref="B42:K42"/>
    <mergeCell ref="B43:K43"/>
    <mergeCell ref="A39:K39"/>
    <mergeCell ref="A37:K37"/>
    <mergeCell ref="A38:K38"/>
    <mergeCell ref="G24:I24"/>
    <mergeCell ref="J24:L24"/>
    <mergeCell ref="B29:K29"/>
    <mergeCell ref="L28:M28"/>
    <mergeCell ref="L29:M29"/>
    <mergeCell ref="A24:D24"/>
    <mergeCell ref="A26:M26"/>
    <mergeCell ref="B27:K27"/>
    <mergeCell ref="B32:K32"/>
    <mergeCell ref="L32:M32"/>
    <mergeCell ref="B31:K31"/>
    <mergeCell ref="L31:M31"/>
    <mergeCell ref="L33:M33"/>
    <mergeCell ref="L34:M34"/>
    <mergeCell ref="L35:M35"/>
    <mergeCell ref="E24:F24"/>
    <mergeCell ref="L27:M27"/>
    <mergeCell ref="B28:K28"/>
    <mergeCell ref="A25:D25"/>
    <mergeCell ref="E25:F25"/>
    <mergeCell ref="G25:I25"/>
    <mergeCell ref="J25:L25"/>
    <mergeCell ref="A33:K33"/>
    <mergeCell ref="A34:K34"/>
    <mergeCell ref="A35:K35"/>
    <mergeCell ref="B30:K30"/>
    <mergeCell ref="L30:M30"/>
    <mergeCell ref="A1:M1"/>
    <mergeCell ref="A2:M2"/>
    <mergeCell ref="A3:M3"/>
    <mergeCell ref="A6:G6"/>
    <mergeCell ref="H6:M6"/>
    <mergeCell ref="A4:D4"/>
    <mergeCell ref="E4:I4"/>
    <mergeCell ref="J4:M4"/>
    <mergeCell ref="A5:B5"/>
    <mergeCell ref="C5:H5"/>
    <mergeCell ref="I5:M5"/>
    <mergeCell ref="G20:I20"/>
    <mergeCell ref="J20:L20"/>
    <mergeCell ref="A20:D20"/>
    <mergeCell ref="A10:M10"/>
    <mergeCell ref="A11:D11"/>
    <mergeCell ref="E11:F11"/>
    <mergeCell ref="J13:L13"/>
    <mergeCell ref="A19:M19"/>
    <mergeCell ref="G11:I11"/>
    <mergeCell ref="G12:I12"/>
    <mergeCell ref="J12:L12"/>
    <mergeCell ref="J11:L11"/>
    <mergeCell ref="A12:D12"/>
    <mergeCell ref="E12:F12"/>
    <mergeCell ref="A13:D13"/>
    <mergeCell ref="E13:F13"/>
    <mergeCell ref="G13:I13"/>
    <mergeCell ref="A17:L17"/>
    <mergeCell ref="A7:G7"/>
    <mergeCell ref="H7:M7"/>
    <mergeCell ref="A8:G8"/>
    <mergeCell ref="H8:M8"/>
    <mergeCell ref="A9:D9"/>
    <mergeCell ref="E9:F9"/>
    <mergeCell ref="G9:I9"/>
    <mergeCell ref="J9:L9"/>
    <mergeCell ref="A16:L16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КОМАРОВА 4</vt:lpstr>
      <vt:lpstr>СОДЕРЖАНИЕ ЖИЛЬЯ</vt:lpstr>
      <vt:lpstr>РЕМОНТ ЖИЛЬЯ</vt:lpstr>
      <vt:lpstr>ОТЧЕТ КОМАРОВА 4  на подпись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2024-03-28T15:31:59Z</dcterms:modified>
</cp:coreProperties>
</file>