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ы конькова\"/>
    </mc:Choice>
  </mc:AlternateContent>
  <xr:revisionPtr revIDLastSave="0" documentId="13_ncr:1_{4CD7056C-9000-41A2-89A9-937BED93A34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ОТЧЕТ КОМАРОВА 4" sheetId="1" r:id="rId1"/>
    <sheet name="СОДЕРЖАНИЕ ЖИЛЬЯ" sheetId="2" r:id="rId2"/>
    <sheet name="РЕМОНТ ЖИЛЬЯ" sheetId="3" r:id="rId3"/>
    <sheet name="ОТЧЕТ КОМАРОВА 4." sheetId="4" r:id="rId4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4" l="1"/>
  <c r="L28" i="4"/>
  <c r="G24" i="4"/>
  <c r="M24" i="4"/>
  <c r="J20" i="4"/>
  <c r="J21" i="4"/>
  <c r="J22" i="4"/>
  <c r="J23" i="4"/>
  <c r="K31" i="1"/>
  <c r="K32" i="1"/>
  <c r="K33" i="1"/>
  <c r="K35" i="1"/>
  <c r="K36" i="1"/>
  <c r="K38" i="1"/>
  <c r="K39" i="1"/>
  <c r="K29" i="1"/>
  <c r="I70" i="2"/>
  <c r="I65" i="2"/>
  <c r="I56" i="2"/>
  <c r="I18" i="3"/>
  <c r="I37" i="1" s="1"/>
  <c r="K37" i="1" s="1"/>
  <c r="I49" i="2"/>
  <c r="I44" i="2"/>
  <c r="I39" i="2"/>
  <c r="I33" i="2"/>
  <c r="I27" i="2"/>
  <c r="I22" i="2"/>
  <c r="I16" i="2"/>
  <c r="I11" i="2"/>
  <c r="I71" i="2"/>
  <c r="I66" i="2"/>
  <c r="I61" i="2"/>
  <c r="I52" i="2"/>
  <c r="I45" i="2"/>
  <c r="I40" i="2"/>
  <c r="I35" i="2"/>
  <c r="I28" i="2"/>
  <c r="I23" i="2"/>
  <c r="I18" i="2"/>
  <c r="I13" i="2"/>
  <c r="I19" i="2" s="1"/>
  <c r="I24" i="2" s="1"/>
  <c r="I30" i="2" s="1"/>
  <c r="I36" i="2" s="1"/>
  <c r="I41" i="2" s="1"/>
  <c r="I46" i="2" s="1"/>
  <c r="I53" i="2" s="1"/>
  <c r="I62" i="2" s="1"/>
  <c r="I67" i="2" s="1"/>
  <c r="I73" i="2" s="1"/>
  <c r="I12" i="2"/>
  <c r="I47" i="1"/>
  <c r="K46" i="1"/>
  <c r="K47" i="1"/>
  <c r="I45" i="1"/>
  <c r="K45" i="1" s="1"/>
  <c r="I44" i="1"/>
  <c r="K44" i="1" s="1"/>
  <c r="M48" i="1"/>
  <c r="M29" i="1"/>
  <c r="C30" i="1" s="1"/>
  <c r="M30" i="1" s="1"/>
  <c r="C31" i="1" s="1"/>
  <c r="M31" i="1" s="1"/>
  <c r="C32" i="1" s="1"/>
  <c r="M32" i="1" s="1"/>
  <c r="C33" i="1" s="1"/>
  <c r="M33" i="1" s="1"/>
  <c r="C34" i="1" s="1"/>
  <c r="M34" i="1" s="1"/>
  <c r="C35" i="1" s="1"/>
  <c r="M35" i="1" s="1"/>
  <c r="C36" i="1" s="1"/>
  <c r="M36" i="1" s="1"/>
  <c r="C37" i="1" s="1"/>
  <c r="M37" i="1" s="1"/>
  <c r="C38" i="1" s="1"/>
  <c r="M38" i="1" s="1"/>
  <c r="C39" i="1" s="1"/>
  <c r="M13" i="1"/>
  <c r="C14" i="1" s="1"/>
  <c r="M14" i="1" s="1"/>
  <c r="C15" i="1" s="1"/>
  <c r="M15" i="1" s="1"/>
  <c r="C16" i="1" s="1"/>
  <c r="M16" i="1" s="1"/>
  <c r="C17" i="1" s="1"/>
  <c r="M17" i="1" s="1"/>
  <c r="C18" i="1" s="1"/>
  <c r="M18" i="1" s="1"/>
  <c r="C19" i="1" s="1"/>
  <c r="M19" i="1" s="1"/>
  <c r="C20" i="1" s="1"/>
  <c r="M20" i="1" s="1"/>
  <c r="C21" i="1" s="1"/>
  <c r="M21" i="1" s="1"/>
  <c r="C22" i="1" s="1"/>
  <c r="M22" i="1" s="1"/>
  <c r="C23" i="1" s="1"/>
  <c r="R57" i="2" l="1"/>
  <c r="J24" i="4"/>
  <c r="L33" i="4"/>
  <c r="L38" i="4" s="1"/>
  <c r="J13" i="4"/>
  <c r="L37" i="4" s="1"/>
  <c r="G13" i="4"/>
  <c r="M13" i="4"/>
  <c r="M25" i="4" s="1"/>
  <c r="L36" i="4" s="1"/>
  <c r="K48" i="1"/>
  <c r="I48" i="1"/>
  <c r="L39" i="4" l="1"/>
  <c r="G40" i="1"/>
  <c r="E40" i="1"/>
  <c r="G24" i="1"/>
  <c r="E24" i="1"/>
  <c r="I15" i="3"/>
  <c r="I34" i="1" s="1"/>
  <c r="K34" i="1" s="1"/>
  <c r="L7" i="1" l="1"/>
  <c r="L8" i="1"/>
  <c r="I74" i="2"/>
  <c r="I23" i="1" s="1"/>
  <c r="K23" i="1" s="1"/>
  <c r="I68" i="2"/>
  <c r="I22" i="1" s="1"/>
  <c r="K22" i="1" s="1"/>
  <c r="I63" i="2"/>
  <c r="I21" i="1" s="1"/>
  <c r="K21" i="1" s="1"/>
  <c r="I54" i="2"/>
  <c r="I20" i="1" s="1"/>
  <c r="K20" i="1" s="1"/>
  <c r="I47" i="2"/>
  <c r="I19" i="1" s="1"/>
  <c r="K19" i="1" s="1"/>
  <c r="I42" i="2"/>
  <c r="I18" i="1" s="1"/>
  <c r="K18" i="1" s="1"/>
  <c r="I37" i="2"/>
  <c r="I17" i="1" s="1"/>
  <c r="K17" i="1" s="1"/>
  <c r="I31" i="2"/>
  <c r="I16" i="1" s="1"/>
  <c r="K16" i="1" s="1"/>
  <c r="I25" i="2"/>
  <c r="I15" i="1" s="1"/>
  <c r="K15" i="1" s="1"/>
  <c r="I20" i="2"/>
  <c r="I14" i="1" s="1"/>
  <c r="K14" i="1" s="1"/>
  <c r="I14" i="2"/>
  <c r="I13" i="1" l="1"/>
  <c r="K13" i="1" s="1"/>
  <c r="I75" i="2"/>
  <c r="I24" i="1"/>
  <c r="K24" i="1" l="1"/>
  <c r="K25" i="1" s="1"/>
  <c r="I12" i="3" l="1"/>
  <c r="I7" i="3"/>
  <c r="I30" i="1" l="1"/>
  <c r="I19" i="3"/>
  <c r="I7" i="2"/>
  <c r="K30" i="1" l="1"/>
  <c r="K40" i="1" s="1"/>
  <c r="K41" i="1" s="1"/>
  <c r="M56" i="1" s="1"/>
  <c r="I40" i="1"/>
  <c r="M40" i="1"/>
  <c r="M24" i="1" l="1"/>
  <c r="M55" i="1" s="1"/>
</calcChain>
</file>

<file path=xl/sharedStrings.xml><?xml version="1.0" encoding="utf-8"?>
<sst xmlns="http://schemas.openxmlformats.org/spreadsheetml/2006/main" count="368" uniqueCount="149">
  <si>
    <t>Отчет по статье "Содержание общего имущества МКД"</t>
  </si>
  <si>
    <t>Месяц</t>
  </si>
  <si>
    <t>Начислено за отчетный период, руб.</t>
  </si>
  <si>
    <t>Оплачено за отчетный период, руб.</t>
  </si>
  <si>
    <t>Выполнено работ на сумму, руб.</t>
  </si>
  <si>
    <t xml:space="preserve">Остаток за отчетный период, руб.                                </t>
  </si>
  <si>
    <t>Задолженность жителей на начало отчетного периода        ( руб.)</t>
  </si>
  <si>
    <t>Декабрь</t>
  </si>
  <si>
    <t>Задолженность жителей на конец отчетного периода (руб.)</t>
  </si>
  <si>
    <t>ИТОГО:</t>
  </si>
  <si>
    <t>Отчет по статье "Ремонт общего имущества МКД"</t>
  </si>
  <si>
    <t xml:space="preserve"> Постоянные статьи </t>
  </si>
  <si>
    <t>Статья</t>
  </si>
  <si>
    <t>ХВС СОИД</t>
  </si>
  <si>
    <t>Водоотведение СОИД</t>
  </si>
  <si>
    <t>Электроэнергия СОИД</t>
  </si>
  <si>
    <t>Управление МКД</t>
  </si>
  <si>
    <t>Баланс дома по факту оплат</t>
  </si>
  <si>
    <t>Информация о выполненных работах</t>
  </si>
  <si>
    <t>по состоянию на</t>
  </si>
  <si>
    <t>№ п/п</t>
  </si>
  <si>
    <t>Место проведения работ</t>
  </si>
  <si>
    <t>Вид работ</t>
  </si>
  <si>
    <t>Ед. изм.</t>
  </si>
  <si>
    <t>Кол-во</t>
  </si>
  <si>
    <t>по статье "Содержание общего имущества МКД"</t>
  </si>
  <si>
    <t>Стоимость</t>
  </si>
  <si>
    <t xml:space="preserve">Дата, № АКТА
</t>
  </si>
  <si>
    <t xml:space="preserve">Аварийно-ремонтное обслуживание </t>
  </si>
  <si>
    <r>
      <t>м</t>
    </r>
    <r>
      <rPr>
        <sz val="10"/>
        <rFont val="Calibri"/>
        <family val="2"/>
        <charset val="204"/>
      </rPr>
      <t>²</t>
    </r>
  </si>
  <si>
    <t>МКД</t>
  </si>
  <si>
    <t>мес</t>
  </si>
  <si>
    <t>Услуги по формированию, печати и доставки квитанций</t>
  </si>
  <si>
    <t>по статье "Ремонт общего имущества МКД"</t>
  </si>
  <si>
    <t>Ежемесячный обход и осмотр инженерных коммуникаций</t>
  </si>
  <si>
    <t>Наименование</t>
  </si>
  <si>
    <t>Сальдо на начало периода</t>
  </si>
  <si>
    <t>Начисленно</t>
  </si>
  <si>
    <t>Собранно</t>
  </si>
  <si>
    <t>Долг за насилением</t>
  </si>
  <si>
    <t>ЖИЛИЩНЫЕ УСЛУГИ</t>
  </si>
  <si>
    <t>Содержание общего имущества МКД</t>
  </si>
  <si>
    <t>Ремонт общего имущества МКД</t>
  </si>
  <si>
    <t>ИТОГО по жилищным услугам</t>
  </si>
  <si>
    <t>КОММУНАЛЬНЫЕ РЕСУРСЫ В ЦЕЛЯХ СОДЕРЖАНИЯ ОБЩЕГО ИМУЩЕСТВА МКД (СОИД)</t>
  </si>
  <si>
    <t>ИТОГО по коммунальным услугам</t>
  </si>
  <si>
    <t>РАСПРЕДЕЛЕНИЕ СТОИМОСТИ РАБОТ</t>
  </si>
  <si>
    <t>Наименование статей затрат</t>
  </si>
  <si>
    <t>Ед. изм. Руб.</t>
  </si>
  <si>
    <t>ВСЕГО РАСХОДОВ</t>
  </si>
  <si>
    <t>Наличие средст на начало указанного периода</t>
  </si>
  <si>
    <t>Оплаченно за указанный период</t>
  </si>
  <si>
    <t>Затраченно за указанный период</t>
  </si>
  <si>
    <t>Наличие средств на конец указанного периода</t>
  </si>
  <si>
    <t>Задолженность за насилением на конец отчетного периода</t>
  </si>
  <si>
    <t xml:space="preserve">Остаток по статье "Содержание общего имущества МКД" на начало периода </t>
  </si>
  <si>
    <t xml:space="preserve">Остаток по статье "Ремонт общего имущества МКД" на начало периода </t>
  </si>
  <si>
    <t xml:space="preserve">Содержание газовых сетей </t>
  </si>
  <si>
    <t xml:space="preserve">Остаток по статье "Содержание общего имущества МКД" на конец периода </t>
  </si>
  <si>
    <t>Начисленно средств за 2022г.</t>
  </si>
  <si>
    <t>Оплачено средств за 2022г.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</si>
  <si>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</si>
  <si>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</si>
  <si>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</si>
  <si>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</si>
  <si>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</si>
  <si>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</si>
  <si>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</si>
  <si>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</si>
  <si>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</si>
  <si>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</si>
  <si>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Февраль 2022г.</t>
  </si>
  <si>
    <t>ИТОГО февраль 2022г.</t>
  </si>
  <si>
    <t>Март 2022г.</t>
  </si>
  <si>
    <t>ИТОГО март 2022г.</t>
  </si>
  <si>
    <t>Апрель 2022г.</t>
  </si>
  <si>
    <t>ИТОГО апрель 2022г.</t>
  </si>
  <si>
    <t>Май 2022г.</t>
  </si>
  <si>
    <t>ИТОГО май 2022г.</t>
  </si>
  <si>
    <t>Июнь 2022г.</t>
  </si>
  <si>
    <t>ИТОГО июнь 2022г.</t>
  </si>
  <si>
    <t>Июль 2022г.</t>
  </si>
  <si>
    <t>ИТОГО июль 2022г.</t>
  </si>
  <si>
    <t>Август 2022г.</t>
  </si>
  <si>
    <t>ИТОГО август 2022г.</t>
  </si>
  <si>
    <t>Сентябрь 2022г.</t>
  </si>
  <si>
    <t>ИТОГО сентябрьь 2022г.</t>
  </si>
  <si>
    <t>Октябрь 2022г.</t>
  </si>
  <si>
    <t>ИТОГО октябрь 2021г.</t>
  </si>
  <si>
    <t>Ноябрь 2022г.</t>
  </si>
  <si>
    <t>ИТОГО ноябрь 2022г.</t>
  </si>
  <si>
    <t>Декабрь 2022г.</t>
  </si>
  <si>
    <t>ИТОГО декабрь 2022г.</t>
  </si>
  <si>
    <t xml:space="preserve">ИТОГО за 2022г. </t>
  </si>
  <si>
    <t>28.02.2022г.</t>
  </si>
  <si>
    <t>31.03.2022г.</t>
  </si>
  <si>
    <t>30.04.2022г.</t>
  </si>
  <si>
    <t>31.05.2022г.</t>
  </si>
  <si>
    <t>Проверка вентканалов и дымоходов</t>
  </si>
  <si>
    <t>усл.</t>
  </si>
  <si>
    <t>30.06.2022г.</t>
  </si>
  <si>
    <t>31.07.2022г.</t>
  </si>
  <si>
    <t>31.08.2022г.</t>
  </si>
  <si>
    <t>Гидравлические испытания системы ЦО</t>
  </si>
  <si>
    <t>30.09.2022г.</t>
  </si>
  <si>
    <t>31.10.2022г.</t>
  </si>
  <si>
    <t>30.11.2022г.</t>
  </si>
  <si>
    <t>Задолженность на 31.12.2022г.</t>
  </si>
  <si>
    <t>Информация за 2022г.</t>
  </si>
  <si>
    <t>ОТЧЕТ ООО "Управляющая компания "ЮгДомКомфорт" за 2022г. перед собственниками</t>
  </si>
  <si>
    <t>31.12.2022г.</t>
  </si>
  <si>
    <t>ТО ВДГО</t>
  </si>
  <si>
    <t>Лицевой счет МКД по адресу: г. Таганрог, ул.  Комарово, д.4</t>
  </si>
  <si>
    <t>S жилых помещений - 1 131,4 м²</t>
  </si>
  <si>
    <t>Протокол №1 от 26 ноябре 2021г.</t>
  </si>
  <si>
    <t>Содержание общего имущества МКД -5,45 руб.</t>
  </si>
  <si>
    <t>Ремонт общего имущества МКД - 5,45 руб.</t>
  </si>
  <si>
    <t>Управление многоквартирным домом - 2,18 руб.</t>
  </si>
  <si>
    <t>Содержание газовых сетей - 0,07 руб.</t>
  </si>
  <si>
    <t>Вознаграждение председателю МКД -2,0 руб.</t>
  </si>
  <si>
    <t>Уборка придомовой территории -2,25руб.</t>
  </si>
  <si>
    <t>Содержание ОПУ эл. эн.-0,05 руб.</t>
  </si>
  <si>
    <t>Тариф -17,45 руб.</t>
  </si>
  <si>
    <t>Должники на 01.02.2022г.</t>
  </si>
  <si>
    <t>Баланс дома на 01.02.2022г.</t>
  </si>
  <si>
    <t xml:space="preserve">Вознаграждение председателю МКД </t>
  </si>
  <si>
    <t>Уборка придомовой территории</t>
  </si>
  <si>
    <t>Содержание ОПУ эл. эн.</t>
  </si>
  <si>
    <t>Приказ ГЖИ № 105-Л  от 31.01.22г.</t>
  </si>
  <si>
    <t xml:space="preserve">Электроэнергия СОИД повыш коэф </t>
  </si>
  <si>
    <t>на доме № 4 по ул. Комарова</t>
  </si>
  <si>
    <t>за период с 01.02.2022г. по 31.12.2022г.</t>
  </si>
  <si>
    <t>Управляющая компания ООО "УК "ЮгДомКомфорт" с  01.02.2022 г.</t>
  </si>
  <si>
    <t>МАРТ 2022г.</t>
  </si>
  <si>
    <t>Ремонт кровли 2 под.</t>
  </si>
  <si>
    <t>Установка табличек предприятия 1 шт , обследование кровли</t>
  </si>
  <si>
    <t>ИЮЛЬ 2022г.</t>
  </si>
  <si>
    <t>Ремонт кровли</t>
  </si>
  <si>
    <t>Обследование системы ЦК, вызов службы водоканала</t>
  </si>
  <si>
    <t xml:space="preserve">Развоздушивание системы ЦО </t>
  </si>
  <si>
    <t>Развоздушивание системы ЦО кв.18</t>
  </si>
  <si>
    <t>Запуск отоплния после подачи теплоносителя</t>
  </si>
  <si>
    <t xml:space="preserve">Установка датчика движения на 1 этаже МОП </t>
  </si>
  <si>
    <t>Зпмена лампочек в подъезде</t>
  </si>
  <si>
    <t>дома по адресу: Ростовская область, г. Таганрог, ул.Комарова, д. 4</t>
  </si>
  <si>
    <t>с 01.02.2022г. по 31.12.2022г.</t>
  </si>
  <si>
    <t>Электроэнергия СОИД повыш. коэф.</t>
  </si>
  <si>
    <t>Содержание ОИ</t>
  </si>
  <si>
    <t>Ремонт ОИ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</si>
</sst>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0" fillId="0" borderId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21" fillId="0" borderId="0" applyNumberFormat="0" applyBorder="0" applyProtection="0"/>
    <xf numFmtId="164" fontId="21" fillId="0" borderId="0" applyBorder="0" applyProtection="0"/>
  </cellStyleXfs>
  <cellXfs count="18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/>
    <xf numFmtId="2" fontId="4" fillId="4" borderId="4" xfId="0" applyNumberFormat="1" applyFont="1" applyFill="1" applyBorder="1" applyAlignment="1">
      <alignment horizontal="right" vertical="center" wrapText="1"/>
    </xf>
    <xf numFmtId="0" fontId="8" fillId="0" borderId="4" xfId="0" applyFont="1" applyBorder="1"/>
    <xf numFmtId="2" fontId="8" fillId="0" borderId="4" xfId="0" applyNumberFormat="1" applyFont="1" applyBorder="1"/>
    <xf numFmtId="2" fontId="9" fillId="0" borderId="4" xfId="0" applyNumberFormat="1" applyFont="1" applyBorder="1"/>
    <xf numFmtId="0" fontId="11" fillId="0" borderId="0" xfId="2" applyFont="1" applyAlignment="1">
      <alignment horizontal="center" vertical="center" wrapText="1"/>
    </xf>
    <xf numFmtId="0" fontId="12" fillId="0" borderId="0" xfId="2" applyFont="1"/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wrapText="1"/>
    </xf>
    <xf numFmtId="0" fontId="10" fillId="0" borderId="0" xfId="2"/>
    <xf numFmtId="0" fontId="13" fillId="0" borderId="0" xfId="2" applyFont="1"/>
    <xf numFmtId="0" fontId="14" fillId="0" borderId="0" xfId="2" applyFont="1"/>
    <xf numFmtId="0" fontId="15" fillId="0" borderId="0" xfId="2" applyFont="1"/>
    <xf numFmtId="0" fontId="14" fillId="0" borderId="0" xfId="2" applyFont="1" applyAlignment="1">
      <alignment horizontal="left" vertical="center" wrapText="1"/>
    </xf>
    <xf numFmtId="0" fontId="16" fillId="0" borderId="0" xfId="2" applyFont="1"/>
    <xf numFmtId="0" fontId="17" fillId="0" borderId="0" xfId="2" applyFont="1" applyAlignment="1">
      <alignment horizontal="right"/>
    </xf>
    <xf numFmtId="14" fontId="17" fillId="0" borderId="0" xfId="2" applyNumberFormat="1" applyFont="1" applyAlignment="1">
      <alignment horizontal="left"/>
    </xf>
    <xf numFmtId="0" fontId="15" fillId="0" borderId="4" xfId="2" applyFont="1" applyBorder="1" applyAlignment="1">
      <alignment horizontal="right" vertical="center" wrapText="1"/>
    </xf>
    <xf numFmtId="0" fontId="15" fillId="0" borderId="4" xfId="2" applyFont="1" applyBorder="1" applyAlignment="1">
      <alignment horizontal="center" vertical="center" wrapText="1"/>
    </xf>
    <xf numFmtId="0" fontId="19" fillId="0" borderId="0" xfId="2" applyFont="1" applyAlignment="1">
      <alignment horizontal="left" vertical="center" wrapText="1"/>
    </xf>
    <xf numFmtId="3" fontId="19" fillId="0" borderId="0" xfId="2" applyNumberFormat="1" applyFont="1" applyAlignment="1">
      <alignment horizontal="left" vertical="center"/>
    </xf>
    <xf numFmtId="4" fontId="18" fillId="0" borderId="0" xfId="2" applyNumberFormat="1" applyFont="1" applyAlignment="1">
      <alignment horizontal="right" vertical="center"/>
    </xf>
    <xf numFmtId="0" fontId="22" fillId="0" borderId="4" xfId="2" applyFont="1" applyBorder="1" applyAlignment="1">
      <alignment horizontal="left" vertical="center" wrapText="1"/>
    </xf>
    <xf numFmtId="0" fontId="22" fillId="0" borderId="4" xfId="2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right" vertical="center" wrapText="1"/>
    </xf>
    <xf numFmtId="0" fontId="25" fillId="0" borderId="0" xfId="2" applyFont="1"/>
    <xf numFmtId="0" fontId="26" fillId="0" borderId="0" xfId="2" applyFont="1" applyAlignment="1">
      <alignment horizontal="left" vertical="center" wrapText="1"/>
    </xf>
    <xf numFmtId="0" fontId="26" fillId="0" borderId="0" xfId="2" applyFont="1"/>
    <xf numFmtId="0" fontId="27" fillId="0" borderId="0" xfId="2" applyFont="1"/>
    <xf numFmtId="4" fontId="24" fillId="2" borderId="4" xfId="2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3" xfId="0" applyFont="1" applyBorder="1"/>
    <xf numFmtId="2" fontId="8" fillId="0" borderId="3" xfId="0" applyNumberFormat="1" applyFont="1" applyBorder="1"/>
    <xf numFmtId="2" fontId="8" fillId="4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/>
    <xf numFmtId="2" fontId="3" fillId="0" borderId="4" xfId="0" applyNumberFormat="1" applyFont="1" applyBorder="1"/>
    <xf numFmtId="4" fontId="4" fillId="5" borderId="4" xfId="2" applyNumberFormat="1" applyFont="1" applyFill="1" applyBorder="1" applyAlignment="1">
      <alignment horizontal="right" vertical="center" wrapText="1"/>
    </xf>
    <xf numFmtId="14" fontId="15" fillId="0" borderId="4" xfId="2" applyNumberFormat="1" applyFont="1" applyBorder="1" applyAlignment="1">
      <alignment horizontal="center" vertical="center" wrapText="1"/>
    </xf>
    <xf numFmtId="4" fontId="10" fillId="0" borderId="0" xfId="2" applyNumberFormat="1"/>
    <xf numFmtId="2" fontId="0" fillId="0" borderId="0" xfId="0" applyNumberFormat="1"/>
    <xf numFmtId="4" fontId="8" fillId="0" borderId="3" xfId="0" applyNumberFormat="1" applyFont="1" applyBorder="1"/>
    <xf numFmtId="4" fontId="22" fillId="0" borderId="4" xfId="2" applyNumberFormat="1" applyFont="1" applyBorder="1" applyAlignment="1">
      <alignment horizontal="center" vertical="center" wrapText="1"/>
    </xf>
    <xf numFmtId="0" fontId="3" fillId="0" borderId="4" xfId="0" applyFont="1" applyBorder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2" fontId="3" fillId="0" borderId="1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2" fontId="3" fillId="0" borderId="3" xfId="0" applyNumberFormat="1" applyFont="1" applyBorder="1" applyAlignment="1">
      <alignment horizontal="right"/>
    </xf>
    <xf numFmtId="2" fontId="4" fillId="4" borderId="1" xfId="1" applyNumberFormat="1" applyFont="1" applyFill="1" applyBorder="1" applyAlignment="1">
      <alignment horizontal="right" vertical="center" wrapText="1"/>
    </xf>
    <xf numFmtId="0" fontId="4" fillId="4" borderId="3" xfId="1" applyFont="1" applyFill="1" applyBorder="1" applyAlignment="1">
      <alignment horizontal="right" vertical="center"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2" fontId="3" fillId="0" borderId="1" xfId="0" applyNumberFormat="1" applyFont="1" applyBorder="1"/>
    <xf numFmtId="2" fontId="3" fillId="0" borderId="3" xfId="0" applyNumberFormat="1" applyFont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3" fillId="2" borderId="4" xfId="0" applyNumberFormat="1" applyFont="1" applyFill="1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/>
    <xf numFmtId="2" fontId="6" fillId="2" borderId="4" xfId="0" applyNumberFormat="1" applyFont="1" applyFill="1" applyBorder="1"/>
    <xf numFmtId="0" fontId="6" fillId="2" borderId="4" xfId="0" applyFont="1" applyFill="1" applyBorder="1"/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/>
    <xf numFmtId="2" fontId="3" fillId="2" borderId="2" xfId="0" applyNumberFormat="1" applyFont="1" applyFill="1" applyBorder="1"/>
    <xf numFmtId="2" fontId="3" fillId="2" borderId="3" xfId="0" applyNumberFormat="1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8" fillId="0" borderId="4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Border="1"/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4" fontId="3" fillId="0" borderId="1" xfId="0" applyNumberFormat="1" applyFont="1" applyBorder="1"/>
    <xf numFmtId="2" fontId="3" fillId="0" borderId="4" xfId="0" applyNumberFormat="1" applyFont="1" applyBorder="1"/>
    <xf numFmtId="2" fontId="3" fillId="4" borderId="1" xfId="0" applyNumberFormat="1" applyFont="1" applyFill="1" applyBorder="1"/>
    <xf numFmtId="2" fontId="3" fillId="4" borderId="3" xfId="0" applyNumberFormat="1" applyFont="1" applyFill="1" applyBorder="1"/>
    <xf numFmtId="0" fontId="18" fillId="3" borderId="7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8" fillId="3" borderId="10" xfId="2" applyFont="1" applyFill="1" applyBorder="1" applyAlignment="1">
      <alignment horizontal="center" vertical="center" wrapText="1"/>
    </xf>
    <xf numFmtId="0" fontId="15" fillId="0" borderId="0" xfId="2" applyFont="1" applyAlignment="1">
      <alignment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wrapText="1"/>
    </xf>
    <xf numFmtId="0" fontId="15" fillId="3" borderId="9" xfId="2" applyFont="1" applyFill="1" applyBorder="1" applyAlignment="1">
      <alignment wrapText="1"/>
    </xf>
    <xf numFmtId="0" fontId="24" fillId="2" borderId="1" xfId="2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4" fillId="5" borderId="1" xfId="2" applyFont="1" applyFill="1" applyBorder="1" applyAlignment="1">
      <alignment horizontal="left" vertical="center" wrapText="1"/>
    </xf>
    <xf numFmtId="0" fontId="4" fillId="5" borderId="2" xfId="2" applyFont="1" applyFill="1" applyBorder="1" applyAlignment="1">
      <alignment horizontal="left" vertical="center" wrapText="1"/>
    </xf>
    <xf numFmtId="0" fontId="4" fillId="5" borderId="3" xfId="2" applyFont="1" applyFill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2" fontId="8" fillId="0" borderId="1" xfId="0" applyNumberFormat="1" applyFont="1" applyBorder="1"/>
    <xf numFmtId="2" fontId="8" fillId="0" borderId="3" xfId="0" applyNumberFormat="1" applyFont="1" applyBorder="1"/>
    <xf numFmtId="0" fontId="8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2" fontId="8" fillId="0" borderId="2" xfId="0" applyNumberFormat="1" applyFont="1" applyBorder="1"/>
    <xf numFmtId="0" fontId="8" fillId="0" borderId="0" xfId="0" applyFont="1"/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0" fillId="0" borderId="4" xfId="0" applyBorder="1" applyAlignment="1">
      <alignment horizontal="left"/>
    </xf>
    <xf numFmtId="2" fontId="8" fillId="0" borderId="4" xfId="0" applyNumberFormat="1" applyFont="1" applyBorder="1"/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2" fontId="8" fillId="4" borderId="1" xfId="0" applyNumberFormat="1" applyFont="1" applyFill="1" applyBorder="1" applyAlignment="1">
      <alignment horizontal="right"/>
    </xf>
    <xf numFmtId="2" fontId="8" fillId="4" borderId="3" xfId="0" applyNumberFormat="1" applyFont="1" applyFill="1" applyBorder="1" applyAlignment="1">
      <alignment horizontal="right"/>
    </xf>
    <xf numFmtId="2" fontId="8" fillId="4" borderId="2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</cellXfs>
  <cellStyles count="7">
    <cellStyle name="Heading" xfId="3" xr:uid="{00000000-0005-0000-0000-000000000000}"/>
    <cellStyle name="Heading1" xfId="4" xr:uid="{00000000-0005-0000-0000-000001000000}"/>
    <cellStyle name="Result" xfId="5" xr:uid="{00000000-0005-0000-0000-000002000000}"/>
    <cellStyle name="Result2" xfId="6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60"/>
  <sheetViews>
    <sheetView tabSelected="1" showRuler="0" zoomScaleNormal="100" workbookViewId="0">
      <selection activeCell="Q4" sqref="Q4"/>
    </sheetView>
  </sheetViews>
  <sheetFormatPr defaultRowHeight="14.4" x14ac:dyDescent="0.3"/>
  <cols>
    <col min="2" max="2" width="11" customWidth="1"/>
    <col min="4" max="4" width="9.6640625" customWidth="1"/>
    <col min="6" max="6" width="9.109375" customWidth="1"/>
    <col min="8" max="8" width="9.44140625" customWidth="1"/>
    <col min="12" max="12" width="8" customWidth="1"/>
    <col min="13" max="13" width="18.6640625" customWidth="1"/>
  </cols>
  <sheetData>
    <row r="1" spans="1:13" x14ac:dyDescent="0.3">
      <c r="A1" s="70" t="s">
        <v>112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</row>
    <row r="2" spans="1:13" x14ac:dyDescent="0.3">
      <c r="A2" s="52" t="s">
        <v>113</v>
      </c>
      <c r="B2" s="53"/>
      <c r="C2" s="53"/>
      <c r="D2" s="54"/>
      <c r="E2" s="52" t="s">
        <v>114</v>
      </c>
      <c r="F2" s="53"/>
      <c r="G2" s="53"/>
      <c r="H2" s="53"/>
      <c r="I2" s="54"/>
      <c r="J2" s="52" t="s">
        <v>128</v>
      </c>
      <c r="K2" s="53"/>
      <c r="L2" s="53"/>
      <c r="M2" s="54"/>
    </row>
    <row r="3" spans="1:13" x14ac:dyDescent="0.3">
      <c r="A3" s="52" t="s">
        <v>122</v>
      </c>
      <c r="B3" s="54"/>
      <c r="C3" s="52" t="s">
        <v>115</v>
      </c>
      <c r="D3" s="53"/>
      <c r="E3" s="53"/>
      <c r="F3" s="53"/>
      <c r="G3" s="53"/>
      <c r="H3" s="54"/>
      <c r="I3" s="52" t="s">
        <v>116</v>
      </c>
      <c r="J3" s="53"/>
      <c r="K3" s="53"/>
      <c r="L3" s="53"/>
      <c r="M3" s="54"/>
    </row>
    <row r="4" spans="1:13" x14ac:dyDescent="0.3">
      <c r="A4" s="52" t="s">
        <v>117</v>
      </c>
      <c r="B4" s="53"/>
      <c r="C4" s="53"/>
      <c r="D4" s="53"/>
      <c r="E4" s="53"/>
      <c r="F4" s="53"/>
      <c r="G4" s="54"/>
      <c r="H4" s="52" t="s">
        <v>118</v>
      </c>
      <c r="I4" s="53"/>
      <c r="J4" s="53"/>
      <c r="K4" s="53"/>
      <c r="L4" s="53"/>
      <c r="M4" s="54"/>
    </row>
    <row r="5" spans="1:13" x14ac:dyDescent="0.3">
      <c r="A5" s="48" t="s">
        <v>119</v>
      </c>
      <c r="B5" s="48"/>
      <c r="C5" s="48"/>
      <c r="D5" s="48"/>
      <c r="E5" s="48"/>
      <c r="F5" s="48"/>
      <c r="G5" s="48"/>
      <c r="H5" s="48" t="s">
        <v>120</v>
      </c>
      <c r="I5" s="48"/>
      <c r="J5" s="48"/>
      <c r="K5" s="48"/>
      <c r="L5" s="48"/>
      <c r="M5" s="48"/>
    </row>
    <row r="6" spans="1:13" x14ac:dyDescent="0.3">
      <c r="A6" s="48" t="s">
        <v>121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x14ac:dyDescent="0.3">
      <c r="A7" s="52" t="s">
        <v>123</v>
      </c>
      <c r="B7" s="53"/>
      <c r="C7" s="53"/>
      <c r="D7" s="54"/>
      <c r="E7" s="65">
        <v>0</v>
      </c>
      <c r="F7" s="66"/>
      <c r="G7" s="52" t="s">
        <v>59</v>
      </c>
      <c r="H7" s="53"/>
      <c r="I7" s="53"/>
      <c r="J7" s="53"/>
      <c r="K7" s="54"/>
      <c r="L7" s="65">
        <f>E24+E40</f>
        <v>135656.18000000002</v>
      </c>
      <c r="M7" s="66"/>
    </row>
    <row r="8" spans="1:13" x14ac:dyDescent="0.3">
      <c r="A8" s="52" t="s">
        <v>124</v>
      </c>
      <c r="B8" s="53"/>
      <c r="C8" s="53"/>
      <c r="D8" s="54"/>
      <c r="E8" s="65">
        <v>0</v>
      </c>
      <c r="F8" s="66"/>
      <c r="G8" s="52" t="s">
        <v>60</v>
      </c>
      <c r="H8" s="53"/>
      <c r="I8" s="53"/>
      <c r="J8" s="53"/>
      <c r="K8" s="54"/>
      <c r="L8" s="65">
        <f>G24+G40</f>
        <v>115265.97</v>
      </c>
      <c r="M8" s="54"/>
    </row>
    <row r="9" spans="1:13" x14ac:dyDescent="0.3">
      <c r="A9" s="67" t="s">
        <v>108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9"/>
    </row>
    <row r="10" spans="1:13" x14ac:dyDescent="0.3">
      <c r="A10" s="70" t="s">
        <v>0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2"/>
    </row>
    <row r="11" spans="1:13" ht="14.25" customHeight="1" x14ac:dyDescent="0.3">
      <c r="A11" s="52" t="s">
        <v>55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65">
        <v>0</v>
      </c>
      <c r="M11" s="66"/>
    </row>
    <row r="12" spans="1:13" ht="54.75" customHeight="1" x14ac:dyDescent="0.3">
      <c r="A12" s="64" t="s">
        <v>1</v>
      </c>
      <c r="B12" s="64"/>
      <c r="C12" s="63" t="s">
        <v>6</v>
      </c>
      <c r="D12" s="64"/>
      <c r="E12" s="63" t="s">
        <v>2</v>
      </c>
      <c r="F12" s="64"/>
      <c r="G12" s="63" t="s">
        <v>3</v>
      </c>
      <c r="H12" s="63"/>
      <c r="I12" s="75" t="s">
        <v>4</v>
      </c>
      <c r="J12" s="75"/>
      <c r="K12" s="73" t="s">
        <v>5</v>
      </c>
      <c r="L12" s="74"/>
      <c r="M12" s="2" t="s">
        <v>8</v>
      </c>
    </row>
    <row r="13" spans="1:13" x14ac:dyDescent="0.3">
      <c r="A13" s="48" t="s">
        <v>61</v>
      </c>
      <c r="B13" s="48"/>
      <c r="C13" s="65">
        <v>0</v>
      </c>
      <c r="D13" s="66"/>
      <c r="E13" s="65">
        <v>6166.19</v>
      </c>
      <c r="F13" s="66"/>
      <c r="G13" s="65">
        <v>0</v>
      </c>
      <c r="H13" s="66"/>
      <c r="I13" s="104">
        <f>'СОДЕРЖАНИЕ ЖИЛЬЯ'!I14</f>
        <v>3536.2041400000007</v>
      </c>
      <c r="J13" s="54"/>
      <c r="K13" s="105">
        <f>G13-I13</f>
        <v>-3536.2041400000007</v>
      </c>
      <c r="L13" s="48"/>
      <c r="M13" s="41">
        <f>C13+E13-G13</f>
        <v>6166.19</v>
      </c>
    </row>
    <row r="14" spans="1:13" x14ac:dyDescent="0.3">
      <c r="A14" s="48" t="s">
        <v>62</v>
      </c>
      <c r="B14" s="48"/>
      <c r="C14" s="65">
        <f>M13</f>
        <v>6166.19</v>
      </c>
      <c r="D14" s="66"/>
      <c r="E14" s="65">
        <v>6166.19</v>
      </c>
      <c r="F14" s="66"/>
      <c r="G14" s="65">
        <v>5733.21</v>
      </c>
      <c r="H14" s="66"/>
      <c r="I14" s="104">
        <f>'СОДЕРЖАНИЕ ЖИЛЬЯ'!I20</f>
        <v>5521.6367200000013</v>
      </c>
      <c r="J14" s="54"/>
      <c r="K14" s="105">
        <f t="shared" ref="K14:K23" si="0">G14-I14</f>
        <v>211.5732799999987</v>
      </c>
      <c r="L14" s="48"/>
      <c r="M14" s="41">
        <f t="shared" ref="M14:M22" si="1">C14+E14-G14</f>
        <v>6599.1699999999992</v>
      </c>
    </row>
    <row r="15" spans="1:13" x14ac:dyDescent="0.3">
      <c r="A15" s="48" t="s">
        <v>63</v>
      </c>
      <c r="B15" s="48"/>
      <c r="C15" s="65">
        <f t="shared" ref="C15:C23" si="2">M14</f>
        <v>6599.1699999999992</v>
      </c>
      <c r="D15" s="66"/>
      <c r="E15" s="65">
        <v>6166.19</v>
      </c>
      <c r="F15" s="66"/>
      <c r="G15" s="65">
        <v>4150.63</v>
      </c>
      <c r="H15" s="66"/>
      <c r="I15" s="104">
        <f>'СОДЕРЖАНИЕ ЖИЛЬЯ'!I25</f>
        <v>3722.3476900000005</v>
      </c>
      <c r="J15" s="54"/>
      <c r="K15" s="105">
        <f t="shared" si="0"/>
        <v>428.2823099999996</v>
      </c>
      <c r="L15" s="48"/>
      <c r="M15" s="41">
        <f t="shared" si="1"/>
        <v>8614.73</v>
      </c>
    </row>
    <row r="16" spans="1:13" x14ac:dyDescent="0.3">
      <c r="A16" s="48" t="s">
        <v>64</v>
      </c>
      <c r="B16" s="48"/>
      <c r="C16" s="65">
        <f t="shared" si="2"/>
        <v>8614.73</v>
      </c>
      <c r="D16" s="66"/>
      <c r="E16" s="65">
        <v>6166.19</v>
      </c>
      <c r="F16" s="66"/>
      <c r="G16" s="65">
        <v>5824.15</v>
      </c>
      <c r="H16" s="66"/>
      <c r="I16" s="104">
        <f>'СОДЕРЖАНИЕ ЖИЛЬЯ'!I31</f>
        <v>8393.4796600000009</v>
      </c>
      <c r="J16" s="54"/>
      <c r="K16" s="105">
        <f t="shared" si="0"/>
        <v>-2569.3296600000012</v>
      </c>
      <c r="L16" s="48"/>
      <c r="M16" s="41">
        <f t="shared" si="1"/>
        <v>8956.7699999999986</v>
      </c>
    </row>
    <row r="17" spans="1:13" x14ac:dyDescent="0.3">
      <c r="A17" s="48" t="s">
        <v>65</v>
      </c>
      <c r="B17" s="48"/>
      <c r="C17" s="65">
        <f t="shared" si="2"/>
        <v>8956.7699999999986</v>
      </c>
      <c r="D17" s="66"/>
      <c r="E17" s="65">
        <v>6166.19</v>
      </c>
      <c r="F17" s="66"/>
      <c r="G17" s="65">
        <v>4559.3100000000004</v>
      </c>
      <c r="H17" s="66"/>
      <c r="I17" s="104">
        <f>'СОДЕРЖАНИЕ ЖИЛЬЯ'!I37</f>
        <v>16388.489320000001</v>
      </c>
      <c r="J17" s="54"/>
      <c r="K17" s="105">
        <f t="shared" si="0"/>
        <v>-11829.179319999999</v>
      </c>
      <c r="L17" s="48"/>
      <c r="M17" s="41">
        <f t="shared" si="1"/>
        <v>10563.649999999998</v>
      </c>
    </row>
    <row r="18" spans="1:13" x14ac:dyDescent="0.3">
      <c r="A18" s="48" t="s">
        <v>66</v>
      </c>
      <c r="B18" s="48"/>
      <c r="C18" s="65">
        <f t="shared" si="2"/>
        <v>10563.649999999998</v>
      </c>
      <c r="D18" s="66"/>
      <c r="E18" s="65">
        <v>6166.19</v>
      </c>
      <c r="F18" s="66"/>
      <c r="G18" s="65">
        <v>5917.26</v>
      </c>
      <c r="H18" s="66"/>
      <c r="I18" s="104">
        <f>'СОДЕРЖАНИЕ ЖИЛЬЯ'!I42</f>
        <v>3904.3974400000006</v>
      </c>
      <c r="J18" s="54"/>
      <c r="K18" s="105">
        <f t="shared" si="0"/>
        <v>2012.8625599999996</v>
      </c>
      <c r="L18" s="48"/>
      <c r="M18" s="41">
        <f t="shared" si="1"/>
        <v>10812.579999999996</v>
      </c>
    </row>
    <row r="19" spans="1:13" x14ac:dyDescent="0.3">
      <c r="A19" s="48" t="s">
        <v>67</v>
      </c>
      <c r="B19" s="48"/>
      <c r="C19" s="65">
        <f t="shared" si="2"/>
        <v>10812.579999999996</v>
      </c>
      <c r="D19" s="66"/>
      <c r="E19" s="65">
        <v>6166.19</v>
      </c>
      <c r="F19" s="66"/>
      <c r="G19" s="65">
        <v>5406.65</v>
      </c>
      <c r="H19" s="66"/>
      <c r="I19" s="104">
        <f>'СОДЕРЖАНИЕ ЖИЛЬЯ'!I47</f>
        <v>3881.8772200000008</v>
      </c>
      <c r="J19" s="54"/>
      <c r="K19" s="105">
        <f t="shared" si="0"/>
        <v>1524.7727799999989</v>
      </c>
      <c r="L19" s="48"/>
      <c r="M19" s="41">
        <f t="shared" si="1"/>
        <v>11572.119999999997</v>
      </c>
    </row>
    <row r="20" spans="1:13" x14ac:dyDescent="0.3">
      <c r="A20" s="48" t="s">
        <v>68</v>
      </c>
      <c r="B20" s="48"/>
      <c r="C20" s="65">
        <f t="shared" si="2"/>
        <v>11572.119999999997</v>
      </c>
      <c r="D20" s="66"/>
      <c r="E20" s="65">
        <v>6166.19</v>
      </c>
      <c r="F20" s="66"/>
      <c r="G20" s="65">
        <v>4690.84</v>
      </c>
      <c r="H20" s="66"/>
      <c r="I20" s="104">
        <f>'СОДЕРЖАНИЕ ЖИЛЬЯ'!I54</f>
        <v>9144.12788</v>
      </c>
      <c r="J20" s="54"/>
      <c r="K20" s="105">
        <f t="shared" si="0"/>
        <v>-4453.2878799999999</v>
      </c>
      <c r="L20" s="48"/>
      <c r="M20" s="41">
        <f t="shared" si="1"/>
        <v>13047.469999999998</v>
      </c>
    </row>
    <row r="21" spans="1:13" x14ac:dyDescent="0.3">
      <c r="A21" s="48" t="s">
        <v>69</v>
      </c>
      <c r="B21" s="48"/>
      <c r="C21" s="65">
        <f t="shared" si="2"/>
        <v>13047.469999999998</v>
      </c>
      <c r="D21" s="66"/>
      <c r="E21" s="65">
        <v>6166.19</v>
      </c>
      <c r="F21" s="66"/>
      <c r="G21" s="65">
        <v>5636.82</v>
      </c>
      <c r="H21" s="66"/>
      <c r="I21" s="104">
        <f>'СОДЕРЖАНИЕ ЖИЛЬЯ'!I63</f>
        <v>9321.5663600000007</v>
      </c>
      <c r="J21" s="54"/>
      <c r="K21" s="105">
        <f t="shared" si="0"/>
        <v>-3684.746360000001</v>
      </c>
      <c r="L21" s="48"/>
      <c r="M21" s="41">
        <f t="shared" si="1"/>
        <v>13576.839999999997</v>
      </c>
    </row>
    <row r="22" spans="1:13" x14ac:dyDescent="0.3">
      <c r="A22" s="48" t="s">
        <v>70</v>
      </c>
      <c r="B22" s="48"/>
      <c r="C22" s="65">
        <f t="shared" si="2"/>
        <v>13576.839999999997</v>
      </c>
      <c r="D22" s="66"/>
      <c r="E22" s="65">
        <v>6166.19</v>
      </c>
      <c r="F22" s="66"/>
      <c r="G22" s="65">
        <v>5699.01</v>
      </c>
      <c r="H22" s="66"/>
      <c r="I22" s="104">
        <f>'СОДЕРЖАНИЕ ЖИЛЬЯ'!I68</f>
        <v>3784.1554000000006</v>
      </c>
      <c r="J22" s="54"/>
      <c r="K22" s="105">
        <f t="shared" si="0"/>
        <v>1914.8545999999997</v>
      </c>
      <c r="L22" s="48"/>
      <c r="M22" s="41">
        <f t="shared" si="1"/>
        <v>14044.019999999995</v>
      </c>
    </row>
    <row r="23" spans="1:13" x14ac:dyDescent="0.3">
      <c r="A23" s="48" t="s">
        <v>7</v>
      </c>
      <c r="B23" s="48"/>
      <c r="C23" s="65">
        <f t="shared" si="2"/>
        <v>14044.019999999995</v>
      </c>
      <c r="D23" s="66"/>
      <c r="E23" s="65">
        <v>6166.19</v>
      </c>
      <c r="F23" s="66"/>
      <c r="G23" s="65">
        <v>10015.120000000001</v>
      </c>
      <c r="H23" s="66"/>
      <c r="I23" s="104">
        <f>'СОДЕРЖАНИЕ ЖИЛЬЯ'!I74</f>
        <v>10619.06416</v>
      </c>
      <c r="J23" s="54"/>
      <c r="K23" s="105">
        <f t="shared" si="0"/>
        <v>-603.9441599999991</v>
      </c>
      <c r="L23" s="48"/>
      <c r="M23" s="41">
        <v>10195.44</v>
      </c>
    </row>
    <row r="24" spans="1:13" x14ac:dyDescent="0.3">
      <c r="A24" s="82" t="s">
        <v>9</v>
      </c>
      <c r="B24" s="82"/>
      <c r="C24" s="83"/>
      <c r="D24" s="84"/>
      <c r="E24" s="80">
        <f>SUM(E13:E23)</f>
        <v>67828.090000000011</v>
      </c>
      <c r="F24" s="82"/>
      <c r="G24" s="80">
        <f>SUM(G13:G23)</f>
        <v>57633.000000000007</v>
      </c>
      <c r="H24" s="80"/>
      <c r="I24" s="80">
        <f>SUM(I13:I23)</f>
        <v>78217.345990000002</v>
      </c>
      <c r="J24" s="80"/>
      <c r="K24" s="80">
        <f>SUM(K13:K23)</f>
        <v>-20584.345990000005</v>
      </c>
      <c r="L24" s="82"/>
      <c r="M24" s="3">
        <f>M23</f>
        <v>10195.44</v>
      </c>
    </row>
    <row r="25" spans="1:13" x14ac:dyDescent="0.3">
      <c r="A25" s="52" t="s">
        <v>58</v>
      </c>
      <c r="B25" s="53"/>
      <c r="C25" s="53"/>
      <c r="D25" s="53"/>
      <c r="E25" s="53"/>
      <c r="F25" s="53"/>
      <c r="G25" s="53"/>
      <c r="H25" s="53"/>
      <c r="I25" s="53"/>
      <c r="J25" s="53"/>
      <c r="K25" s="105">
        <f>L11+K24</f>
        <v>-20584.345990000005</v>
      </c>
      <c r="L25" s="105"/>
      <c r="M25" s="40"/>
    </row>
    <row r="26" spans="1:13" x14ac:dyDescent="0.3">
      <c r="A26" s="70" t="s">
        <v>10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2"/>
    </row>
    <row r="27" spans="1:13" x14ac:dyDescent="0.3">
      <c r="A27" s="52" t="s">
        <v>56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65">
        <v>0</v>
      </c>
      <c r="M27" s="66"/>
    </row>
    <row r="28" spans="1:13" ht="53.25" customHeight="1" x14ac:dyDescent="0.3">
      <c r="A28" s="64" t="s">
        <v>1</v>
      </c>
      <c r="B28" s="64"/>
      <c r="C28" s="63" t="s">
        <v>6</v>
      </c>
      <c r="D28" s="64"/>
      <c r="E28" s="63" t="s">
        <v>2</v>
      </c>
      <c r="F28" s="64"/>
      <c r="G28" s="63" t="s">
        <v>3</v>
      </c>
      <c r="H28" s="63"/>
      <c r="I28" s="75" t="s">
        <v>4</v>
      </c>
      <c r="J28" s="75"/>
      <c r="K28" s="73" t="s">
        <v>5</v>
      </c>
      <c r="L28" s="74"/>
      <c r="M28" s="2" t="s">
        <v>8</v>
      </c>
    </row>
    <row r="29" spans="1:13" x14ac:dyDescent="0.3">
      <c r="A29" s="48" t="s">
        <v>61</v>
      </c>
      <c r="B29" s="48"/>
      <c r="C29" s="65">
        <v>0</v>
      </c>
      <c r="D29" s="66"/>
      <c r="E29" s="65">
        <v>6166.19</v>
      </c>
      <c r="F29" s="66"/>
      <c r="G29" s="65">
        <v>0</v>
      </c>
      <c r="H29" s="66"/>
      <c r="I29" s="105">
        <v>0</v>
      </c>
      <c r="J29" s="105"/>
      <c r="K29" s="105">
        <f>G29-I29</f>
        <v>0</v>
      </c>
      <c r="L29" s="48"/>
      <c r="M29" s="41">
        <f>C29+E29-G29</f>
        <v>6166.19</v>
      </c>
    </row>
    <row r="30" spans="1:13" x14ac:dyDescent="0.3">
      <c r="A30" s="48" t="s">
        <v>62</v>
      </c>
      <c r="B30" s="48"/>
      <c r="C30" s="65">
        <f>M29</f>
        <v>6166.19</v>
      </c>
      <c r="D30" s="66"/>
      <c r="E30" s="65">
        <v>6166.19</v>
      </c>
      <c r="F30" s="66"/>
      <c r="G30" s="65">
        <v>5733.22</v>
      </c>
      <c r="H30" s="66"/>
      <c r="I30" s="105">
        <f>'РЕМОНТ ЖИЛЬЯ'!I12</f>
        <v>4120</v>
      </c>
      <c r="J30" s="105"/>
      <c r="K30" s="105">
        <f t="shared" ref="K30:K39" si="3">G30-I30</f>
        <v>1613.2200000000003</v>
      </c>
      <c r="L30" s="48"/>
      <c r="M30" s="41">
        <f t="shared" ref="M30:M38" si="4">C30+E30-G30</f>
        <v>6599.1599999999989</v>
      </c>
    </row>
    <row r="31" spans="1:13" x14ac:dyDescent="0.3">
      <c r="A31" s="48" t="s">
        <v>63</v>
      </c>
      <c r="B31" s="48"/>
      <c r="C31" s="65">
        <f t="shared" ref="C31:C39" si="5">M30</f>
        <v>6599.1599999999989</v>
      </c>
      <c r="D31" s="66"/>
      <c r="E31" s="65">
        <v>6166.19</v>
      </c>
      <c r="F31" s="66"/>
      <c r="G31" s="65">
        <v>4150.62</v>
      </c>
      <c r="H31" s="66"/>
      <c r="I31" s="105">
        <v>0</v>
      </c>
      <c r="J31" s="105"/>
      <c r="K31" s="105">
        <f t="shared" si="3"/>
        <v>4150.62</v>
      </c>
      <c r="L31" s="48"/>
      <c r="M31" s="41">
        <f t="shared" si="4"/>
        <v>8614.73</v>
      </c>
    </row>
    <row r="32" spans="1:13" x14ac:dyDescent="0.3">
      <c r="A32" s="48" t="s">
        <v>64</v>
      </c>
      <c r="B32" s="48"/>
      <c r="C32" s="65">
        <f t="shared" si="5"/>
        <v>8614.73</v>
      </c>
      <c r="D32" s="66"/>
      <c r="E32" s="65">
        <v>6166.19</v>
      </c>
      <c r="F32" s="66"/>
      <c r="G32" s="65">
        <v>5824.15</v>
      </c>
      <c r="H32" s="66"/>
      <c r="I32" s="105">
        <v>0</v>
      </c>
      <c r="J32" s="105"/>
      <c r="K32" s="105">
        <f t="shared" si="3"/>
        <v>5824.15</v>
      </c>
      <c r="L32" s="48"/>
      <c r="M32" s="41">
        <f t="shared" si="4"/>
        <v>8956.7699999999986</v>
      </c>
    </row>
    <row r="33" spans="1:16" x14ac:dyDescent="0.3">
      <c r="A33" s="48" t="s">
        <v>65</v>
      </c>
      <c r="B33" s="48"/>
      <c r="C33" s="65">
        <f t="shared" si="5"/>
        <v>8956.7699999999986</v>
      </c>
      <c r="D33" s="66"/>
      <c r="E33" s="65">
        <v>6166.19</v>
      </c>
      <c r="F33" s="66"/>
      <c r="G33" s="65">
        <v>4559.3100000000004</v>
      </c>
      <c r="H33" s="66"/>
      <c r="I33" s="105">
        <v>0</v>
      </c>
      <c r="J33" s="105"/>
      <c r="K33" s="105">
        <f t="shared" si="3"/>
        <v>4559.3100000000004</v>
      </c>
      <c r="L33" s="48"/>
      <c r="M33" s="41">
        <f t="shared" si="4"/>
        <v>10563.649999999998</v>
      </c>
    </row>
    <row r="34" spans="1:16" x14ac:dyDescent="0.3">
      <c r="A34" s="48" t="s">
        <v>66</v>
      </c>
      <c r="B34" s="48"/>
      <c r="C34" s="65">
        <f t="shared" si="5"/>
        <v>10563.649999999998</v>
      </c>
      <c r="D34" s="66"/>
      <c r="E34" s="65">
        <v>6166.19</v>
      </c>
      <c r="F34" s="66"/>
      <c r="G34" s="65">
        <v>5917.26</v>
      </c>
      <c r="H34" s="66"/>
      <c r="I34" s="105">
        <f>'РЕМОНТ ЖИЛЬЯ'!I15</f>
        <v>5961</v>
      </c>
      <c r="J34" s="105"/>
      <c r="K34" s="105">
        <f t="shared" si="3"/>
        <v>-43.739999999999782</v>
      </c>
      <c r="L34" s="48"/>
      <c r="M34" s="41">
        <f t="shared" si="4"/>
        <v>10812.579999999996</v>
      </c>
    </row>
    <row r="35" spans="1:16" x14ac:dyDescent="0.3">
      <c r="A35" s="48" t="s">
        <v>67</v>
      </c>
      <c r="B35" s="48"/>
      <c r="C35" s="65">
        <f t="shared" si="5"/>
        <v>10812.579999999996</v>
      </c>
      <c r="D35" s="66"/>
      <c r="E35" s="65">
        <v>6166.19</v>
      </c>
      <c r="F35" s="66"/>
      <c r="G35" s="65">
        <v>5406.65</v>
      </c>
      <c r="H35" s="66"/>
      <c r="I35" s="105">
        <v>0</v>
      </c>
      <c r="J35" s="105"/>
      <c r="K35" s="105">
        <f t="shared" si="3"/>
        <v>5406.65</v>
      </c>
      <c r="L35" s="48"/>
      <c r="M35" s="41">
        <f t="shared" si="4"/>
        <v>11572.119999999997</v>
      </c>
    </row>
    <row r="36" spans="1:16" x14ac:dyDescent="0.3">
      <c r="A36" s="48" t="s">
        <v>68</v>
      </c>
      <c r="B36" s="48"/>
      <c r="C36" s="65">
        <f t="shared" si="5"/>
        <v>11572.119999999997</v>
      </c>
      <c r="D36" s="66"/>
      <c r="E36" s="65">
        <v>6166.19</v>
      </c>
      <c r="F36" s="66"/>
      <c r="G36" s="65">
        <v>4690.84</v>
      </c>
      <c r="H36" s="66"/>
      <c r="I36" s="105">
        <v>0</v>
      </c>
      <c r="J36" s="105"/>
      <c r="K36" s="105">
        <f t="shared" si="3"/>
        <v>4690.84</v>
      </c>
      <c r="L36" s="48"/>
      <c r="M36" s="41">
        <f t="shared" si="4"/>
        <v>13047.469999999998</v>
      </c>
    </row>
    <row r="37" spans="1:16" x14ac:dyDescent="0.3">
      <c r="A37" s="48" t="s">
        <v>69</v>
      </c>
      <c r="B37" s="48"/>
      <c r="C37" s="65">
        <f t="shared" si="5"/>
        <v>13047.469999999998</v>
      </c>
      <c r="D37" s="66"/>
      <c r="E37" s="65">
        <v>6166.19</v>
      </c>
      <c r="F37" s="66"/>
      <c r="G37" s="65">
        <v>5636.81</v>
      </c>
      <c r="H37" s="66"/>
      <c r="I37" s="105">
        <f>'РЕМОНТ ЖИЛЬЯ'!I18</f>
        <v>500</v>
      </c>
      <c r="J37" s="105"/>
      <c r="K37" s="105">
        <f t="shared" si="3"/>
        <v>5136.8100000000004</v>
      </c>
      <c r="L37" s="48"/>
      <c r="M37" s="41">
        <f t="shared" si="4"/>
        <v>13576.849999999995</v>
      </c>
    </row>
    <row r="38" spans="1:16" x14ac:dyDescent="0.3">
      <c r="A38" s="48" t="s">
        <v>70</v>
      </c>
      <c r="B38" s="48"/>
      <c r="C38" s="65">
        <f t="shared" si="5"/>
        <v>13576.849999999995</v>
      </c>
      <c r="D38" s="66"/>
      <c r="E38" s="65">
        <v>6166.19</v>
      </c>
      <c r="F38" s="66"/>
      <c r="G38" s="65">
        <v>5699.01</v>
      </c>
      <c r="H38" s="66"/>
      <c r="I38" s="105">
        <v>0</v>
      </c>
      <c r="J38" s="105"/>
      <c r="K38" s="105">
        <f t="shared" si="3"/>
        <v>5699.01</v>
      </c>
      <c r="L38" s="48"/>
      <c r="M38" s="41">
        <f t="shared" si="4"/>
        <v>14044.029999999993</v>
      </c>
    </row>
    <row r="39" spans="1:16" x14ac:dyDescent="0.3">
      <c r="A39" s="48" t="s">
        <v>7</v>
      </c>
      <c r="B39" s="48"/>
      <c r="C39" s="65">
        <f t="shared" si="5"/>
        <v>14044.029999999993</v>
      </c>
      <c r="D39" s="66"/>
      <c r="E39" s="65">
        <v>6166.19</v>
      </c>
      <c r="F39" s="66"/>
      <c r="G39" s="65">
        <v>10015.1</v>
      </c>
      <c r="H39" s="66"/>
      <c r="I39" s="105">
        <v>0</v>
      </c>
      <c r="J39" s="105"/>
      <c r="K39" s="105">
        <f t="shared" si="3"/>
        <v>10015.1</v>
      </c>
      <c r="L39" s="48"/>
      <c r="M39" s="41">
        <v>10195.450000000001</v>
      </c>
    </row>
    <row r="40" spans="1:16" x14ac:dyDescent="0.3">
      <c r="A40" s="82" t="s">
        <v>9</v>
      </c>
      <c r="B40" s="82"/>
      <c r="C40" s="83"/>
      <c r="D40" s="84"/>
      <c r="E40" s="80">
        <f>SUM(E29:E39)</f>
        <v>67828.090000000011</v>
      </c>
      <c r="F40" s="82"/>
      <c r="G40" s="80">
        <f>SUM(G29:G39)</f>
        <v>57632.97</v>
      </c>
      <c r="H40" s="80"/>
      <c r="I40" s="80">
        <f>SUM(I29:I39)</f>
        <v>10581</v>
      </c>
      <c r="J40" s="80"/>
      <c r="K40" s="80">
        <f>SUM(K29:K39)</f>
        <v>47051.97</v>
      </c>
      <c r="L40" s="80"/>
      <c r="M40" s="3">
        <f>M39</f>
        <v>10195.450000000001</v>
      </c>
      <c r="O40" s="45"/>
    </row>
    <row r="41" spans="1:16" x14ac:dyDescent="0.3">
      <c r="A41" s="52" t="s">
        <v>58</v>
      </c>
      <c r="B41" s="53"/>
      <c r="C41" s="53"/>
      <c r="D41" s="53"/>
      <c r="E41" s="53"/>
      <c r="F41" s="53"/>
      <c r="G41" s="53"/>
      <c r="H41" s="53"/>
      <c r="I41" s="53"/>
      <c r="J41" s="53"/>
      <c r="K41" s="106">
        <f>L27+K40</f>
        <v>47051.97</v>
      </c>
      <c r="L41" s="107"/>
      <c r="M41" s="3"/>
    </row>
    <row r="42" spans="1:16" x14ac:dyDescent="0.3">
      <c r="A42" s="81" t="s">
        <v>11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P42" s="45"/>
    </row>
    <row r="43" spans="1:16" ht="53.25" customHeight="1" x14ac:dyDescent="0.3">
      <c r="A43" s="67" t="s">
        <v>12</v>
      </c>
      <c r="B43" s="68"/>
      <c r="C43" s="68"/>
      <c r="D43" s="69"/>
      <c r="E43" s="94" t="s">
        <v>6</v>
      </c>
      <c r="F43" s="95"/>
      <c r="G43" s="95"/>
      <c r="H43" s="96"/>
      <c r="I43" s="63" t="s">
        <v>2</v>
      </c>
      <c r="J43" s="64"/>
      <c r="K43" s="63" t="s">
        <v>3</v>
      </c>
      <c r="L43" s="63"/>
      <c r="M43" s="2" t="s">
        <v>8</v>
      </c>
    </row>
    <row r="44" spans="1:16" ht="17.25" customHeight="1" x14ac:dyDescent="0.3">
      <c r="A44" s="101" t="s">
        <v>13</v>
      </c>
      <c r="B44" s="102"/>
      <c r="C44" s="102"/>
      <c r="D44" s="103"/>
      <c r="E44" s="97">
        <v>0</v>
      </c>
      <c r="F44" s="98"/>
      <c r="G44" s="98"/>
      <c r="H44" s="99"/>
      <c r="I44" s="85">
        <f>(70.79*5)+(74.61*5)+81.32</f>
        <v>808.31999999999994</v>
      </c>
      <c r="J44" s="86"/>
      <c r="K44" s="58">
        <f>I44-M44</f>
        <v>681.53</v>
      </c>
      <c r="L44" s="59"/>
      <c r="M44" s="4">
        <v>126.79</v>
      </c>
    </row>
    <row r="45" spans="1:16" x14ac:dyDescent="0.3">
      <c r="A45" s="52" t="s">
        <v>14</v>
      </c>
      <c r="B45" s="53"/>
      <c r="C45" s="53"/>
      <c r="D45" s="54"/>
      <c r="E45" s="65">
        <v>0</v>
      </c>
      <c r="F45" s="100"/>
      <c r="G45" s="100"/>
      <c r="H45" s="66"/>
      <c r="I45" s="52">
        <f>(31.91 *5)+(33.19*5)+36.18</f>
        <v>361.68</v>
      </c>
      <c r="J45" s="54"/>
      <c r="K45" s="58">
        <f t="shared" ref="K45:K47" si="6">I45-M45</f>
        <v>305.07</v>
      </c>
      <c r="L45" s="59"/>
      <c r="M45" s="4">
        <v>56.61</v>
      </c>
    </row>
    <row r="46" spans="1:16" x14ac:dyDescent="0.3">
      <c r="A46" s="52" t="s">
        <v>15</v>
      </c>
      <c r="B46" s="53"/>
      <c r="C46" s="53"/>
      <c r="D46" s="54"/>
      <c r="E46" s="65">
        <v>0</v>
      </c>
      <c r="F46" s="100"/>
      <c r="G46" s="100"/>
      <c r="H46" s="66"/>
      <c r="I46" s="52">
        <v>5050.09</v>
      </c>
      <c r="J46" s="54"/>
      <c r="K46" s="58">
        <f t="shared" si="6"/>
        <v>3878.78</v>
      </c>
      <c r="L46" s="59"/>
      <c r="M46" s="4">
        <v>1171.31</v>
      </c>
    </row>
    <row r="47" spans="1:16" x14ac:dyDescent="0.3">
      <c r="A47" s="52" t="s">
        <v>129</v>
      </c>
      <c r="B47" s="53"/>
      <c r="C47" s="53"/>
      <c r="D47" s="54"/>
      <c r="E47" s="55">
        <v>0</v>
      </c>
      <c r="F47" s="56"/>
      <c r="G47" s="56"/>
      <c r="H47" s="57"/>
      <c r="I47" s="52">
        <f>4256.16+934.33+3671.14+2286.8+2150.87+2589.63+2309.78+2935.04</f>
        <v>21133.75</v>
      </c>
      <c r="J47" s="54"/>
      <c r="K47" s="58">
        <f t="shared" si="6"/>
        <v>17195.239999999998</v>
      </c>
      <c r="L47" s="59"/>
      <c r="M47" s="4">
        <v>3938.51</v>
      </c>
    </row>
    <row r="48" spans="1:16" x14ac:dyDescent="0.3">
      <c r="A48" s="60"/>
      <c r="B48" s="61"/>
      <c r="C48" s="61"/>
      <c r="D48" s="62"/>
      <c r="E48" s="87"/>
      <c r="F48" s="88"/>
      <c r="G48" s="88"/>
      <c r="H48" s="89"/>
      <c r="I48" s="87">
        <f>SUM(I44:I46)</f>
        <v>6220.09</v>
      </c>
      <c r="J48" s="62"/>
      <c r="K48" s="60">
        <f>SUM(K44:K46)</f>
        <v>4865.38</v>
      </c>
      <c r="L48" s="62"/>
      <c r="M48" s="3">
        <f>SUM(M44:M47)</f>
        <v>5293.22</v>
      </c>
    </row>
    <row r="49" spans="1:13" x14ac:dyDescent="0.3">
      <c r="A49" s="93" t="s">
        <v>16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46">
        <v>3885.59</v>
      </c>
    </row>
    <row r="50" spans="1:13" x14ac:dyDescent="0.3">
      <c r="A50" s="49" t="s">
        <v>125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1"/>
      <c r="M50" s="46">
        <v>3275.73</v>
      </c>
    </row>
    <row r="51" spans="1:13" x14ac:dyDescent="0.3">
      <c r="A51" s="49" t="s">
        <v>126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1"/>
      <c r="M51" s="46">
        <v>3466.17</v>
      </c>
    </row>
    <row r="52" spans="1:13" x14ac:dyDescent="0.3">
      <c r="A52" s="49" t="s">
        <v>127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1"/>
      <c r="M52" s="37">
        <v>89.27</v>
      </c>
    </row>
    <row r="53" spans="1:13" x14ac:dyDescent="0.3">
      <c r="A53" s="49" t="s">
        <v>57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1"/>
      <c r="M53" s="37">
        <v>124.82</v>
      </c>
    </row>
    <row r="54" spans="1:13" x14ac:dyDescent="0.3">
      <c r="A54" s="90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2"/>
    </row>
    <row r="55" spans="1:13" ht="15.6" x14ac:dyDescent="0.3">
      <c r="A55" s="93" t="s">
        <v>107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7">
        <f>M24+M40+M48+M49+M50+M51+M52+M53</f>
        <v>36525.689999999995</v>
      </c>
    </row>
    <row r="56" spans="1:13" x14ac:dyDescent="0.3">
      <c r="A56" s="93" t="s">
        <v>17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6">
        <f>K41+K25</f>
        <v>26467.624009999996</v>
      </c>
    </row>
    <row r="57" spans="1:13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3">
      <c r="A59" s="78"/>
      <c r="B59" s="78"/>
      <c r="C59" s="78"/>
      <c r="D59" s="78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3">
      <c r="A60" s="78"/>
      <c r="B60" s="78"/>
      <c r="C60" s="78"/>
      <c r="D60" s="78"/>
      <c r="K60" s="79"/>
      <c r="L60" s="79"/>
      <c r="M60" s="79"/>
    </row>
  </sheetData>
  <mergeCells count="224">
    <mergeCell ref="G30:H30"/>
    <mergeCell ref="G33:H33"/>
    <mergeCell ref="G34:H34"/>
    <mergeCell ref="G35:H35"/>
    <mergeCell ref="G36:H36"/>
    <mergeCell ref="G37:H37"/>
    <mergeCell ref="G38:H38"/>
    <mergeCell ref="G39:H39"/>
    <mergeCell ref="A41:J41"/>
    <mergeCell ref="E38:F38"/>
    <mergeCell ref="E33:F33"/>
    <mergeCell ref="E34:F34"/>
    <mergeCell ref="E35:F35"/>
    <mergeCell ref="E36:F36"/>
    <mergeCell ref="E37:F37"/>
    <mergeCell ref="A38:B38"/>
    <mergeCell ref="A39:B39"/>
    <mergeCell ref="C38:D38"/>
    <mergeCell ref="C39:D39"/>
    <mergeCell ref="A33:B33"/>
    <mergeCell ref="A34:B34"/>
    <mergeCell ref="A35:B35"/>
    <mergeCell ref="A36:B36"/>
    <mergeCell ref="A37:B37"/>
    <mergeCell ref="K41:L41"/>
    <mergeCell ref="I38:J38"/>
    <mergeCell ref="I39:J39"/>
    <mergeCell ref="K33:L33"/>
    <mergeCell ref="K34:L34"/>
    <mergeCell ref="K35:L35"/>
    <mergeCell ref="K36:L36"/>
    <mergeCell ref="K37:L37"/>
    <mergeCell ref="K38:L38"/>
    <mergeCell ref="K39:L39"/>
    <mergeCell ref="I33:J33"/>
    <mergeCell ref="I34:J34"/>
    <mergeCell ref="I35:J35"/>
    <mergeCell ref="I36:J36"/>
    <mergeCell ref="I37:J37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E39:F39"/>
    <mergeCell ref="K23:L23"/>
    <mergeCell ref="A29:B29"/>
    <mergeCell ref="A30:B30"/>
    <mergeCell ref="A31:B31"/>
    <mergeCell ref="A32:B32"/>
    <mergeCell ref="E29:F29"/>
    <mergeCell ref="E30:F30"/>
    <mergeCell ref="E31:F31"/>
    <mergeCell ref="E32:F32"/>
    <mergeCell ref="I29:J29"/>
    <mergeCell ref="I30:J30"/>
    <mergeCell ref="I31:J31"/>
    <mergeCell ref="I32:J32"/>
    <mergeCell ref="G23:H23"/>
    <mergeCell ref="A25:J25"/>
    <mergeCell ref="K25:L25"/>
    <mergeCell ref="K24:L24"/>
    <mergeCell ref="G31:H31"/>
    <mergeCell ref="G32:H32"/>
    <mergeCell ref="K29:L29"/>
    <mergeCell ref="K30:L30"/>
    <mergeCell ref="K31:L31"/>
    <mergeCell ref="K32:L32"/>
    <mergeCell ref="G29:H29"/>
    <mergeCell ref="K18:L18"/>
    <mergeCell ref="K19:L19"/>
    <mergeCell ref="K20:L20"/>
    <mergeCell ref="K21:L21"/>
    <mergeCell ref="K22:L22"/>
    <mergeCell ref="K13:L13"/>
    <mergeCell ref="K14:L14"/>
    <mergeCell ref="K15:L15"/>
    <mergeCell ref="K16:L16"/>
    <mergeCell ref="K17:L17"/>
    <mergeCell ref="I22:J22"/>
    <mergeCell ref="I23:J23"/>
    <mergeCell ref="G18:H18"/>
    <mergeCell ref="G19:H19"/>
    <mergeCell ref="G20:H20"/>
    <mergeCell ref="G21:H21"/>
    <mergeCell ref="G22:H22"/>
    <mergeCell ref="G13:H13"/>
    <mergeCell ref="G14:H14"/>
    <mergeCell ref="G15:H15"/>
    <mergeCell ref="G16:H16"/>
    <mergeCell ref="G17:H17"/>
    <mergeCell ref="I13:J13"/>
    <mergeCell ref="C18:D18"/>
    <mergeCell ref="C19:D19"/>
    <mergeCell ref="C20:D20"/>
    <mergeCell ref="A24:B24"/>
    <mergeCell ref="C24:D24"/>
    <mergeCell ref="E24:F24"/>
    <mergeCell ref="I14:J14"/>
    <mergeCell ref="I15:J15"/>
    <mergeCell ref="I16:J16"/>
    <mergeCell ref="I17:J17"/>
    <mergeCell ref="I18:J18"/>
    <mergeCell ref="I19:J19"/>
    <mergeCell ref="I20:J20"/>
    <mergeCell ref="I21:J21"/>
    <mergeCell ref="E19:F19"/>
    <mergeCell ref="E20:F20"/>
    <mergeCell ref="E21:F21"/>
    <mergeCell ref="I24:J24"/>
    <mergeCell ref="K44:L4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C21:D21"/>
    <mergeCell ref="C22:D22"/>
    <mergeCell ref="C23:D23"/>
    <mergeCell ref="E13:F13"/>
    <mergeCell ref="E14:F14"/>
    <mergeCell ref="E15:F15"/>
    <mergeCell ref="E16:F16"/>
    <mergeCell ref="E17:F17"/>
    <mergeCell ref="E18:F18"/>
    <mergeCell ref="E22:F22"/>
    <mergeCell ref="E23:F23"/>
    <mergeCell ref="C16:D16"/>
    <mergeCell ref="C17:D17"/>
    <mergeCell ref="I46:J46"/>
    <mergeCell ref="I48:J48"/>
    <mergeCell ref="A55:L55"/>
    <mergeCell ref="A56:L56"/>
    <mergeCell ref="A22:B22"/>
    <mergeCell ref="A23:B23"/>
    <mergeCell ref="C13:D13"/>
    <mergeCell ref="C14:D14"/>
    <mergeCell ref="C15:D15"/>
    <mergeCell ref="E43:H43"/>
    <mergeCell ref="E44:H44"/>
    <mergeCell ref="E45:H45"/>
    <mergeCell ref="E46:H46"/>
    <mergeCell ref="A26:M26"/>
    <mergeCell ref="A27:K27"/>
    <mergeCell ref="L27:M27"/>
    <mergeCell ref="A28:B28"/>
    <mergeCell ref="C28:D28"/>
    <mergeCell ref="E28:F28"/>
    <mergeCell ref="G28:H28"/>
    <mergeCell ref="I28:J28"/>
    <mergeCell ref="K28:L28"/>
    <mergeCell ref="A44:D44"/>
    <mergeCell ref="G24:H24"/>
    <mergeCell ref="A12:B12"/>
    <mergeCell ref="C12:D12"/>
    <mergeCell ref="A59:D59"/>
    <mergeCell ref="A60:D60"/>
    <mergeCell ref="K60:M60"/>
    <mergeCell ref="K40:L40"/>
    <mergeCell ref="A42:M42"/>
    <mergeCell ref="A40:B40"/>
    <mergeCell ref="C40:D40"/>
    <mergeCell ref="E40:F40"/>
    <mergeCell ref="G40:H40"/>
    <mergeCell ref="I40:J40"/>
    <mergeCell ref="K43:L43"/>
    <mergeCell ref="K45:L45"/>
    <mergeCell ref="K46:L46"/>
    <mergeCell ref="K48:L48"/>
    <mergeCell ref="A43:D43"/>
    <mergeCell ref="A53:L53"/>
    <mergeCell ref="I44:J44"/>
    <mergeCell ref="E48:H48"/>
    <mergeCell ref="I43:J43"/>
    <mergeCell ref="A54:M54"/>
    <mergeCell ref="A49:L49"/>
    <mergeCell ref="I45:J45"/>
    <mergeCell ref="A8:D8"/>
    <mergeCell ref="E8:F8"/>
    <mergeCell ref="G8:K8"/>
    <mergeCell ref="A7:D7"/>
    <mergeCell ref="E7:F7"/>
    <mergeCell ref="A1:M1"/>
    <mergeCell ref="A2:D2"/>
    <mergeCell ref="E2:I2"/>
    <mergeCell ref="J2:M2"/>
    <mergeCell ref="A3:B3"/>
    <mergeCell ref="C3:H3"/>
    <mergeCell ref="I3:M3"/>
    <mergeCell ref="A4:G4"/>
    <mergeCell ref="H4:M4"/>
    <mergeCell ref="G7:K7"/>
    <mergeCell ref="A5:G5"/>
    <mergeCell ref="H5:M5"/>
    <mergeCell ref="A6:G6"/>
    <mergeCell ref="H6:M6"/>
    <mergeCell ref="A50:L50"/>
    <mergeCell ref="A51:L51"/>
    <mergeCell ref="A52:L52"/>
    <mergeCell ref="A47:D47"/>
    <mergeCell ref="E47:H47"/>
    <mergeCell ref="I47:J47"/>
    <mergeCell ref="K47:L47"/>
    <mergeCell ref="A45:D45"/>
    <mergeCell ref="A46:D46"/>
    <mergeCell ref="A48:D48"/>
    <mergeCell ref="E12:F12"/>
    <mergeCell ref="G12:H12"/>
    <mergeCell ref="L7:M7"/>
    <mergeCell ref="L8:M8"/>
    <mergeCell ref="A9:M9"/>
    <mergeCell ref="A10:M10"/>
    <mergeCell ref="K12:L12"/>
    <mergeCell ref="I12:J12"/>
    <mergeCell ref="L11:M11"/>
    <mergeCell ref="A11:K11"/>
  </mergeCells>
  <pageMargins left="0.78740157480314965" right="7.874015748031496E-2" top="0.35433070866141736" bottom="0.35433070866141736" header="0" footer="0"/>
  <pageSetup scale="90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R80"/>
  <sheetViews>
    <sheetView topLeftCell="A62" zoomScaleNormal="100" workbookViewId="0">
      <selection activeCell="A79" sqref="A79:I80"/>
    </sheetView>
  </sheetViews>
  <sheetFormatPr defaultColWidth="9.109375" defaultRowHeight="13.8" x14ac:dyDescent="0.3"/>
  <cols>
    <col min="1" max="1" width="4.44140625" style="12" customWidth="1"/>
    <col min="2" max="2" width="6.5546875" style="12" customWidth="1"/>
    <col min="3" max="3" width="10.6640625" style="12" customWidth="1"/>
    <col min="4" max="4" width="6.88671875" style="12" customWidth="1"/>
    <col min="5" max="5" width="9.44140625" style="12" customWidth="1"/>
    <col min="6" max="6" width="25" style="12" customWidth="1"/>
    <col min="7" max="7" width="8.88671875" style="12" customWidth="1"/>
    <col min="8" max="8" width="8.33203125" style="12" customWidth="1"/>
    <col min="9" max="9" width="10.88671875" style="12" customWidth="1"/>
    <col min="10" max="16384" width="9.109375" style="12"/>
  </cols>
  <sheetData>
    <row r="1" spans="2:10" x14ac:dyDescent="0.3">
      <c r="B1" s="8"/>
      <c r="C1" s="9"/>
      <c r="D1" s="10"/>
      <c r="E1" s="11"/>
      <c r="F1" s="11"/>
      <c r="G1" s="8"/>
      <c r="H1" s="8"/>
    </row>
    <row r="2" spans="2:10" ht="18" x14ac:dyDescent="0.35">
      <c r="B2" s="13" t="s">
        <v>18</v>
      </c>
      <c r="C2" s="13"/>
      <c r="D2" s="14"/>
      <c r="E2" s="14"/>
      <c r="F2" s="14"/>
      <c r="G2" s="14"/>
      <c r="H2" s="15"/>
      <c r="I2" s="15"/>
    </row>
    <row r="3" spans="2:10" ht="18" x14ac:dyDescent="0.35">
      <c r="B3" s="13" t="s">
        <v>25</v>
      </c>
      <c r="C3" s="13"/>
      <c r="D3" s="14"/>
      <c r="E3" s="14"/>
      <c r="F3" s="14"/>
      <c r="G3" s="14"/>
      <c r="H3" s="15"/>
      <c r="I3" s="15"/>
    </row>
    <row r="4" spans="2:10" ht="18" x14ac:dyDescent="0.35">
      <c r="B4" s="13" t="s">
        <v>130</v>
      </c>
      <c r="C4" s="13"/>
      <c r="D4" s="16"/>
      <c r="E4" s="16"/>
      <c r="F4" s="13"/>
      <c r="G4" s="14"/>
      <c r="H4" s="15"/>
      <c r="I4" s="15"/>
    </row>
    <row r="5" spans="2:10" ht="18" x14ac:dyDescent="0.35">
      <c r="B5" s="13" t="s">
        <v>131</v>
      </c>
      <c r="C5" s="13"/>
      <c r="D5" s="16"/>
      <c r="E5" s="16"/>
      <c r="F5" s="13"/>
      <c r="G5" s="14"/>
      <c r="H5" s="15"/>
      <c r="I5" s="15"/>
    </row>
    <row r="6" spans="2:10" ht="18" x14ac:dyDescent="0.35">
      <c r="B6" s="28" t="s">
        <v>132</v>
      </c>
      <c r="C6" s="28"/>
      <c r="D6" s="29"/>
      <c r="E6" s="29"/>
      <c r="F6" s="28"/>
      <c r="G6" s="30"/>
      <c r="H6" s="30"/>
      <c r="I6" s="30"/>
      <c r="J6" s="31"/>
    </row>
    <row r="7" spans="2:10" x14ac:dyDescent="0.3">
      <c r="B7" s="17"/>
      <c r="C7" s="17"/>
      <c r="D7" s="17"/>
      <c r="E7" s="17"/>
      <c r="F7" s="17"/>
      <c r="G7" s="17"/>
      <c r="H7" s="18" t="s">
        <v>19</v>
      </c>
      <c r="I7" s="19">
        <f ca="1">TODAY()</f>
        <v>45019</v>
      </c>
    </row>
    <row r="8" spans="2:10" ht="12.75" customHeight="1" x14ac:dyDescent="0.3">
      <c r="B8" s="115" t="s">
        <v>20</v>
      </c>
      <c r="C8" s="108" t="s">
        <v>27</v>
      </c>
      <c r="D8" s="113" t="s">
        <v>21</v>
      </c>
      <c r="E8" s="110"/>
      <c r="F8" s="108" t="s">
        <v>22</v>
      </c>
      <c r="G8" s="108" t="s">
        <v>23</v>
      </c>
      <c r="H8" s="108" t="s">
        <v>24</v>
      </c>
      <c r="I8" s="110" t="s">
        <v>26</v>
      </c>
    </row>
    <row r="9" spans="2:10" ht="24" customHeight="1" x14ac:dyDescent="0.3">
      <c r="B9" s="116"/>
      <c r="C9" s="109"/>
      <c r="D9" s="114"/>
      <c r="E9" s="111"/>
      <c r="F9" s="117"/>
      <c r="G9" s="117"/>
      <c r="H9" s="109"/>
      <c r="I9" s="111"/>
    </row>
    <row r="10" spans="2:10" x14ac:dyDescent="0.3">
      <c r="B10" s="121" t="s">
        <v>71</v>
      </c>
      <c r="C10" s="122"/>
      <c r="D10" s="122"/>
      <c r="E10" s="122"/>
      <c r="F10" s="122"/>
      <c r="G10" s="122"/>
      <c r="H10" s="122"/>
      <c r="I10" s="123"/>
    </row>
    <row r="11" spans="2:10" ht="26.4" x14ac:dyDescent="0.3">
      <c r="B11" s="20">
        <v>1</v>
      </c>
      <c r="C11" s="21" t="s">
        <v>94</v>
      </c>
      <c r="D11" s="124" t="s">
        <v>30</v>
      </c>
      <c r="E11" s="125"/>
      <c r="F11" s="25" t="s">
        <v>28</v>
      </c>
      <c r="G11" s="26" t="s">
        <v>29</v>
      </c>
      <c r="H11" s="47">
        <v>1131.4000000000001</v>
      </c>
      <c r="I11" s="27">
        <f>H11*2.7</f>
        <v>3054.7800000000007</v>
      </c>
    </row>
    <row r="12" spans="2:10" ht="26.4" x14ac:dyDescent="0.3">
      <c r="B12" s="20">
        <v>2</v>
      </c>
      <c r="C12" s="21" t="s">
        <v>94</v>
      </c>
      <c r="D12" s="124" t="s">
        <v>30</v>
      </c>
      <c r="E12" s="125"/>
      <c r="F12" s="25" t="s">
        <v>32</v>
      </c>
      <c r="G12" s="26" t="s">
        <v>31</v>
      </c>
      <c r="H12" s="26">
        <v>1</v>
      </c>
      <c r="I12" s="27">
        <f>(20460.23*1.8%)</f>
        <v>368.28414000000004</v>
      </c>
    </row>
    <row r="13" spans="2:10" ht="30.75" customHeight="1" x14ac:dyDescent="0.3">
      <c r="B13" s="20">
        <v>3</v>
      </c>
      <c r="C13" s="21" t="s">
        <v>94</v>
      </c>
      <c r="D13" s="124" t="s">
        <v>30</v>
      </c>
      <c r="E13" s="125"/>
      <c r="F13" s="25" t="s">
        <v>34</v>
      </c>
      <c r="G13" s="26" t="s">
        <v>31</v>
      </c>
      <c r="H13" s="26">
        <v>1</v>
      </c>
      <c r="I13" s="27">
        <f>1131.4*0.1</f>
        <v>113.14000000000001</v>
      </c>
    </row>
    <row r="14" spans="2:10" x14ac:dyDescent="0.3">
      <c r="B14" s="126" t="s">
        <v>72</v>
      </c>
      <c r="C14" s="127"/>
      <c r="D14" s="127"/>
      <c r="E14" s="127"/>
      <c r="F14" s="127"/>
      <c r="G14" s="127"/>
      <c r="H14" s="128"/>
      <c r="I14" s="42">
        <f>SUM(I11:I13)</f>
        <v>3536.2041400000007</v>
      </c>
    </row>
    <row r="15" spans="2:10" x14ac:dyDescent="0.3">
      <c r="B15" s="121" t="s">
        <v>73</v>
      </c>
      <c r="C15" s="122"/>
      <c r="D15" s="122"/>
      <c r="E15" s="122"/>
      <c r="F15" s="122"/>
      <c r="G15" s="122"/>
      <c r="H15" s="122"/>
      <c r="I15" s="123"/>
    </row>
    <row r="16" spans="2:10" ht="26.4" x14ac:dyDescent="0.3">
      <c r="B16" s="20">
        <v>1</v>
      </c>
      <c r="C16" s="21" t="s">
        <v>95</v>
      </c>
      <c r="D16" s="124" t="s">
        <v>30</v>
      </c>
      <c r="E16" s="125"/>
      <c r="F16" s="25" t="s">
        <v>28</v>
      </c>
      <c r="G16" s="26" t="s">
        <v>29</v>
      </c>
      <c r="H16" s="47">
        <v>1131.4000000000001</v>
      </c>
      <c r="I16" s="27">
        <f>H16*2.7</f>
        <v>3054.7800000000007</v>
      </c>
    </row>
    <row r="17" spans="2:13" ht="39.6" x14ac:dyDescent="0.3">
      <c r="B17" s="20">
        <v>2</v>
      </c>
      <c r="C17" s="21" t="s">
        <v>95</v>
      </c>
      <c r="D17" s="124" t="s">
        <v>30</v>
      </c>
      <c r="E17" s="125"/>
      <c r="F17" s="25" t="s">
        <v>135</v>
      </c>
      <c r="G17" s="26" t="s">
        <v>99</v>
      </c>
      <c r="H17" s="47">
        <v>1</v>
      </c>
      <c r="I17" s="27">
        <v>1650</v>
      </c>
    </row>
    <row r="18" spans="2:13" ht="26.4" x14ac:dyDescent="0.3">
      <c r="B18" s="20">
        <v>3</v>
      </c>
      <c r="C18" s="21" t="s">
        <v>95</v>
      </c>
      <c r="D18" s="124" t="s">
        <v>30</v>
      </c>
      <c r="E18" s="125"/>
      <c r="F18" s="25" t="s">
        <v>32</v>
      </c>
      <c r="G18" s="26" t="s">
        <v>31</v>
      </c>
      <c r="H18" s="26">
        <v>1</v>
      </c>
      <c r="I18" s="27">
        <f>(23005.94*1.8%)+(19307.32*1.5%)</f>
        <v>703.71672000000001</v>
      </c>
      <c r="M18" s="44"/>
    </row>
    <row r="19" spans="2:13" ht="30.75" customHeight="1" x14ac:dyDescent="0.3">
      <c r="B19" s="20">
        <v>4</v>
      </c>
      <c r="C19" s="21" t="s">
        <v>95</v>
      </c>
      <c r="D19" s="124" t="s">
        <v>30</v>
      </c>
      <c r="E19" s="125"/>
      <c r="F19" s="25" t="s">
        <v>34</v>
      </c>
      <c r="G19" s="26" t="s">
        <v>31</v>
      </c>
      <c r="H19" s="26">
        <v>1</v>
      </c>
      <c r="I19" s="27">
        <f>I13</f>
        <v>113.14000000000001</v>
      </c>
    </row>
    <row r="20" spans="2:13" x14ac:dyDescent="0.3">
      <c r="B20" s="126" t="s">
        <v>74</v>
      </c>
      <c r="C20" s="127"/>
      <c r="D20" s="127"/>
      <c r="E20" s="127"/>
      <c r="F20" s="127"/>
      <c r="G20" s="127"/>
      <c r="H20" s="128"/>
      <c r="I20" s="42">
        <f>SUM(I16:I19)</f>
        <v>5521.6367200000013</v>
      </c>
    </row>
    <row r="21" spans="2:13" x14ac:dyDescent="0.3">
      <c r="B21" s="121" t="s">
        <v>75</v>
      </c>
      <c r="C21" s="122"/>
      <c r="D21" s="122"/>
      <c r="E21" s="122"/>
      <c r="F21" s="122"/>
      <c r="G21" s="122"/>
      <c r="H21" s="122"/>
      <c r="I21" s="123"/>
    </row>
    <row r="22" spans="2:13" ht="26.4" x14ac:dyDescent="0.3">
      <c r="B22" s="20">
        <v>1</v>
      </c>
      <c r="C22" s="21" t="s">
        <v>96</v>
      </c>
      <c r="D22" s="124" t="s">
        <v>30</v>
      </c>
      <c r="E22" s="125"/>
      <c r="F22" s="25" t="s">
        <v>28</v>
      </c>
      <c r="G22" s="26" t="s">
        <v>29</v>
      </c>
      <c r="H22" s="47">
        <v>1131.4000000000001</v>
      </c>
      <c r="I22" s="27">
        <f>H22*2.7</f>
        <v>3054.7800000000007</v>
      </c>
    </row>
    <row r="23" spans="2:13" ht="26.4" x14ac:dyDescent="0.3">
      <c r="B23" s="20">
        <v>2</v>
      </c>
      <c r="C23" s="21" t="s">
        <v>96</v>
      </c>
      <c r="D23" s="124" t="s">
        <v>30</v>
      </c>
      <c r="E23" s="125"/>
      <c r="F23" s="25" t="s">
        <v>32</v>
      </c>
      <c r="G23" s="26" t="s">
        <v>31</v>
      </c>
      <c r="H23" s="26">
        <v>1</v>
      </c>
      <c r="I23" s="27">
        <f>(18197.43*1.8%)+(15124.93*1.5%)</f>
        <v>554.4276900000001</v>
      </c>
    </row>
    <row r="24" spans="2:13" ht="30.75" customHeight="1" x14ac:dyDescent="0.3">
      <c r="B24" s="20">
        <v>3</v>
      </c>
      <c r="C24" s="21" t="s">
        <v>96</v>
      </c>
      <c r="D24" s="124" t="s">
        <v>30</v>
      </c>
      <c r="E24" s="125"/>
      <c r="F24" s="25" t="s">
        <v>34</v>
      </c>
      <c r="G24" s="26" t="s">
        <v>31</v>
      </c>
      <c r="H24" s="26">
        <v>1</v>
      </c>
      <c r="I24" s="27">
        <f>I19</f>
        <v>113.14000000000001</v>
      </c>
    </row>
    <row r="25" spans="2:13" x14ac:dyDescent="0.3">
      <c r="B25" s="126" t="s">
        <v>76</v>
      </c>
      <c r="C25" s="127"/>
      <c r="D25" s="127"/>
      <c r="E25" s="127"/>
      <c r="F25" s="127"/>
      <c r="G25" s="127"/>
      <c r="H25" s="128"/>
      <c r="I25" s="42">
        <f>SUM(I22:I24)</f>
        <v>3722.3476900000005</v>
      </c>
    </row>
    <row r="26" spans="2:13" x14ac:dyDescent="0.3">
      <c r="B26" s="121" t="s">
        <v>77</v>
      </c>
      <c r="C26" s="122"/>
      <c r="D26" s="122"/>
      <c r="E26" s="122"/>
      <c r="F26" s="122"/>
      <c r="G26" s="122"/>
      <c r="H26" s="122"/>
      <c r="I26" s="123"/>
    </row>
    <row r="27" spans="2:13" ht="26.4" x14ac:dyDescent="0.3">
      <c r="B27" s="20">
        <v>1</v>
      </c>
      <c r="C27" s="21" t="s">
        <v>97</v>
      </c>
      <c r="D27" s="124" t="s">
        <v>30</v>
      </c>
      <c r="E27" s="125"/>
      <c r="F27" s="25" t="s">
        <v>28</v>
      </c>
      <c r="G27" s="26" t="s">
        <v>29</v>
      </c>
      <c r="H27" s="47">
        <v>1131.4000000000001</v>
      </c>
      <c r="I27" s="27">
        <f>H27*2.7</f>
        <v>3054.7800000000007</v>
      </c>
    </row>
    <row r="28" spans="2:13" ht="26.4" x14ac:dyDescent="0.3">
      <c r="B28" s="20">
        <v>2</v>
      </c>
      <c r="C28" s="21" t="s">
        <v>97</v>
      </c>
      <c r="D28" s="124" t="s">
        <v>30</v>
      </c>
      <c r="E28" s="125"/>
      <c r="F28" s="25" t="s">
        <v>32</v>
      </c>
      <c r="G28" s="26" t="s">
        <v>31</v>
      </c>
      <c r="H28" s="26">
        <v>1</v>
      </c>
      <c r="I28" s="27">
        <f>(22003.47*1.8%)+(17966.48*1.5%)</f>
        <v>665.55966000000001</v>
      </c>
    </row>
    <row r="29" spans="2:13" ht="30.75" customHeight="1" x14ac:dyDescent="0.3">
      <c r="B29" s="20">
        <v>3</v>
      </c>
      <c r="C29" s="21" t="s">
        <v>97</v>
      </c>
      <c r="D29" s="124" t="s">
        <v>30</v>
      </c>
      <c r="E29" s="125"/>
      <c r="F29" s="25" t="s">
        <v>98</v>
      </c>
      <c r="G29" s="26" t="s">
        <v>99</v>
      </c>
      <c r="H29" s="26">
        <v>1</v>
      </c>
      <c r="I29" s="27">
        <v>4560</v>
      </c>
    </row>
    <row r="30" spans="2:13" ht="30.75" customHeight="1" x14ac:dyDescent="0.3">
      <c r="B30" s="20">
        <v>6</v>
      </c>
      <c r="C30" s="21" t="s">
        <v>97</v>
      </c>
      <c r="D30" s="124" t="s">
        <v>30</v>
      </c>
      <c r="E30" s="125"/>
      <c r="F30" s="25" t="s">
        <v>34</v>
      </c>
      <c r="G30" s="26" t="s">
        <v>31</v>
      </c>
      <c r="H30" s="26">
        <v>1</v>
      </c>
      <c r="I30" s="27">
        <f>I24</f>
        <v>113.14000000000001</v>
      </c>
    </row>
    <row r="31" spans="2:13" x14ac:dyDescent="0.3">
      <c r="B31" s="126" t="s">
        <v>78</v>
      </c>
      <c r="C31" s="127"/>
      <c r="D31" s="127"/>
      <c r="E31" s="127"/>
      <c r="F31" s="127"/>
      <c r="G31" s="127"/>
      <c r="H31" s="128"/>
      <c r="I31" s="42">
        <f>SUM(I27:I30)</f>
        <v>8393.4796600000009</v>
      </c>
    </row>
    <row r="32" spans="2:13" x14ac:dyDescent="0.3">
      <c r="B32" s="121" t="s">
        <v>79</v>
      </c>
      <c r="C32" s="122"/>
      <c r="D32" s="122"/>
      <c r="E32" s="122"/>
      <c r="F32" s="122"/>
      <c r="G32" s="122"/>
      <c r="H32" s="122"/>
      <c r="I32" s="123"/>
    </row>
    <row r="33" spans="2:9" ht="26.4" x14ac:dyDescent="0.3">
      <c r="B33" s="20">
        <v>1</v>
      </c>
      <c r="C33" s="21" t="s">
        <v>100</v>
      </c>
      <c r="D33" s="124" t="s">
        <v>30</v>
      </c>
      <c r="E33" s="125"/>
      <c r="F33" s="25" t="s">
        <v>28</v>
      </c>
      <c r="G33" s="26" t="s">
        <v>29</v>
      </c>
      <c r="H33" s="47">
        <v>1131.4000000000001</v>
      </c>
      <c r="I33" s="27">
        <f>H33*2.7</f>
        <v>3054.7800000000007</v>
      </c>
    </row>
    <row r="34" spans="2:9" ht="26.4" x14ac:dyDescent="0.3">
      <c r="B34" s="20">
        <v>2</v>
      </c>
      <c r="C34" s="21" t="s">
        <v>100</v>
      </c>
      <c r="D34" s="124" t="s">
        <v>30</v>
      </c>
      <c r="E34" s="125"/>
      <c r="F34" s="25" t="s">
        <v>103</v>
      </c>
      <c r="G34" s="26" t="s">
        <v>99</v>
      </c>
      <c r="H34" s="47">
        <v>1</v>
      </c>
      <c r="I34" s="27">
        <v>12600</v>
      </c>
    </row>
    <row r="35" spans="2:9" ht="26.4" x14ac:dyDescent="0.3">
      <c r="B35" s="20">
        <v>3</v>
      </c>
      <c r="C35" s="21" t="s">
        <v>100</v>
      </c>
      <c r="D35" s="124" t="s">
        <v>30</v>
      </c>
      <c r="E35" s="125"/>
      <c r="F35" s="25" t="s">
        <v>32</v>
      </c>
      <c r="G35" s="26" t="s">
        <v>31</v>
      </c>
      <c r="H35" s="26">
        <v>1</v>
      </c>
      <c r="I35" s="27">
        <f>(21030.84*1.8%)+(16134.28*1.5%)</f>
        <v>620.56932000000006</v>
      </c>
    </row>
    <row r="36" spans="2:9" ht="30.75" customHeight="1" x14ac:dyDescent="0.3">
      <c r="B36" s="20">
        <v>4</v>
      </c>
      <c r="C36" s="21" t="s">
        <v>100</v>
      </c>
      <c r="D36" s="124" t="s">
        <v>30</v>
      </c>
      <c r="E36" s="125"/>
      <c r="F36" s="25" t="s">
        <v>34</v>
      </c>
      <c r="G36" s="26" t="s">
        <v>31</v>
      </c>
      <c r="H36" s="26">
        <v>1</v>
      </c>
      <c r="I36" s="27">
        <f>I30</f>
        <v>113.14000000000001</v>
      </c>
    </row>
    <row r="37" spans="2:9" x14ac:dyDescent="0.3">
      <c r="B37" s="126" t="s">
        <v>80</v>
      </c>
      <c r="C37" s="127"/>
      <c r="D37" s="127"/>
      <c r="E37" s="127"/>
      <c r="F37" s="127"/>
      <c r="G37" s="127"/>
      <c r="H37" s="128"/>
      <c r="I37" s="42">
        <f>SUM(I33:I36)</f>
        <v>16388.489320000001</v>
      </c>
    </row>
    <row r="38" spans="2:9" x14ac:dyDescent="0.3">
      <c r="B38" s="121" t="s">
        <v>81</v>
      </c>
      <c r="C38" s="122"/>
      <c r="D38" s="122"/>
      <c r="E38" s="122"/>
      <c r="F38" s="122"/>
      <c r="G38" s="122"/>
      <c r="H38" s="122"/>
      <c r="I38" s="123"/>
    </row>
    <row r="39" spans="2:9" ht="26.4" x14ac:dyDescent="0.3">
      <c r="B39" s="20">
        <v>1</v>
      </c>
      <c r="C39" s="21" t="s">
        <v>101</v>
      </c>
      <c r="D39" s="124" t="s">
        <v>30</v>
      </c>
      <c r="E39" s="125"/>
      <c r="F39" s="25" t="s">
        <v>28</v>
      </c>
      <c r="G39" s="26" t="s">
        <v>29</v>
      </c>
      <c r="H39" s="47">
        <v>1131.4000000000001</v>
      </c>
      <c r="I39" s="27">
        <f>H39*2.7</f>
        <v>3054.7800000000007</v>
      </c>
    </row>
    <row r="40" spans="2:9" ht="26.4" x14ac:dyDescent="0.3">
      <c r="B40" s="20">
        <v>2</v>
      </c>
      <c r="C40" s="21" t="s">
        <v>101</v>
      </c>
      <c r="D40" s="124" t="s">
        <v>30</v>
      </c>
      <c r="E40" s="125"/>
      <c r="F40" s="25" t="s">
        <v>32</v>
      </c>
      <c r="G40" s="26" t="s">
        <v>31</v>
      </c>
      <c r="H40" s="26">
        <v>1</v>
      </c>
      <c r="I40" s="27">
        <f>(23782.78*1.8%)+(20559.16*1.5%)</f>
        <v>736.47744000000012</v>
      </c>
    </row>
    <row r="41" spans="2:9" ht="30.75" customHeight="1" x14ac:dyDescent="0.3">
      <c r="B41" s="20">
        <v>3</v>
      </c>
      <c r="C41" s="21" t="s">
        <v>101</v>
      </c>
      <c r="D41" s="124" t="s">
        <v>30</v>
      </c>
      <c r="E41" s="125"/>
      <c r="F41" s="25" t="s">
        <v>34</v>
      </c>
      <c r="G41" s="26" t="s">
        <v>31</v>
      </c>
      <c r="H41" s="26">
        <v>1</v>
      </c>
      <c r="I41" s="27">
        <f>I36</f>
        <v>113.14000000000001</v>
      </c>
    </row>
    <row r="42" spans="2:9" x14ac:dyDescent="0.3">
      <c r="B42" s="126" t="s">
        <v>82</v>
      </c>
      <c r="C42" s="127"/>
      <c r="D42" s="127"/>
      <c r="E42" s="127"/>
      <c r="F42" s="127"/>
      <c r="G42" s="127"/>
      <c r="H42" s="128"/>
      <c r="I42" s="42">
        <f>SUM(I39:I41)</f>
        <v>3904.3974400000006</v>
      </c>
    </row>
    <row r="43" spans="2:9" x14ac:dyDescent="0.3">
      <c r="B43" s="121" t="s">
        <v>83</v>
      </c>
      <c r="C43" s="122"/>
      <c r="D43" s="122"/>
      <c r="E43" s="122"/>
      <c r="F43" s="122"/>
      <c r="G43" s="122"/>
      <c r="H43" s="122"/>
      <c r="I43" s="123"/>
    </row>
    <row r="44" spans="2:9" ht="26.4" x14ac:dyDescent="0.3">
      <c r="B44" s="20">
        <v>1</v>
      </c>
      <c r="C44" s="21" t="s">
        <v>102</v>
      </c>
      <c r="D44" s="124" t="s">
        <v>30</v>
      </c>
      <c r="E44" s="125"/>
      <c r="F44" s="25" t="s">
        <v>28</v>
      </c>
      <c r="G44" s="26" t="s">
        <v>29</v>
      </c>
      <c r="H44" s="47">
        <v>1131.4000000000001</v>
      </c>
      <c r="I44" s="27">
        <f>H44*2.7</f>
        <v>3054.7800000000007</v>
      </c>
    </row>
    <row r="45" spans="2:9" ht="26.4" x14ac:dyDescent="0.3">
      <c r="B45" s="20">
        <v>2</v>
      </c>
      <c r="C45" s="21" t="s">
        <v>102</v>
      </c>
      <c r="D45" s="124" t="s">
        <v>30</v>
      </c>
      <c r="E45" s="125"/>
      <c r="F45" s="25" t="s">
        <v>32</v>
      </c>
      <c r="G45" s="26" t="s">
        <v>31</v>
      </c>
      <c r="H45" s="26">
        <v>1</v>
      </c>
      <c r="I45" s="27">
        <f>(22398.44*1.8%)+(20719.02*1.5%)</f>
        <v>713.95722000000001</v>
      </c>
    </row>
    <row r="46" spans="2:9" ht="30.75" customHeight="1" x14ac:dyDescent="0.3">
      <c r="B46" s="20">
        <v>3</v>
      </c>
      <c r="C46" s="21" t="s">
        <v>102</v>
      </c>
      <c r="D46" s="124" t="s">
        <v>30</v>
      </c>
      <c r="E46" s="125"/>
      <c r="F46" s="25" t="s">
        <v>34</v>
      </c>
      <c r="G46" s="26" t="s">
        <v>31</v>
      </c>
      <c r="H46" s="26">
        <v>1</v>
      </c>
      <c r="I46" s="27">
        <f>I41</f>
        <v>113.14000000000001</v>
      </c>
    </row>
    <row r="47" spans="2:9" x14ac:dyDescent="0.3">
      <c r="B47" s="126" t="s">
        <v>84</v>
      </c>
      <c r="C47" s="127"/>
      <c r="D47" s="127"/>
      <c r="E47" s="127"/>
      <c r="F47" s="127"/>
      <c r="G47" s="127"/>
      <c r="H47" s="128"/>
      <c r="I47" s="42">
        <f>SUM(I44:I46)</f>
        <v>3881.8772200000008</v>
      </c>
    </row>
    <row r="48" spans="2:9" x14ac:dyDescent="0.3">
      <c r="B48" s="121" t="s">
        <v>85</v>
      </c>
      <c r="C48" s="122"/>
      <c r="D48" s="122"/>
      <c r="E48" s="122"/>
      <c r="F48" s="122"/>
      <c r="G48" s="122"/>
      <c r="H48" s="122"/>
      <c r="I48" s="123"/>
    </row>
    <row r="49" spans="2:18" ht="26.4" x14ac:dyDescent="0.3">
      <c r="B49" s="20">
        <v>1</v>
      </c>
      <c r="C49" s="21" t="s">
        <v>104</v>
      </c>
      <c r="D49" s="124" t="s">
        <v>30</v>
      </c>
      <c r="E49" s="125"/>
      <c r="F49" s="25" t="s">
        <v>28</v>
      </c>
      <c r="G49" s="26" t="s">
        <v>29</v>
      </c>
      <c r="H49" s="47">
        <v>1131.4000000000001</v>
      </c>
      <c r="I49" s="27">
        <f>H49*2.7</f>
        <v>3054.7800000000007</v>
      </c>
    </row>
    <row r="50" spans="2:18" ht="26.4" x14ac:dyDescent="0.3">
      <c r="B50" s="20">
        <v>2</v>
      </c>
      <c r="C50" s="21" t="s">
        <v>104</v>
      </c>
      <c r="D50" s="124" t="s">
        <v>30</v>
      </c>
      <c r="E50" s="125"/>
      <c r="F50" s="25" t="s">
        <v>138</v>
      </c>
      <c r="G50" s="26" t="s">
        <v>99</v>
      </c>
      <c r="H50" s="47">
        <v>1</v>
      </c>
      <c r="I50" s="27">
        <v>1000</v>
      </c>
    </row>
    <row r="51" spans="2:18" ht="26.4" x14ac:dyDescent="0.3">
      <c r="B51" s="20">
        <v>3</v>
      </c>
      <c r="C51" s="21" t="s">
        <v>104</v>
      </c>
      <c r="D51" s="124" t="s">
        <v>30</v>
      </c>
      <c r="E51" s="125"/>
      <c r="F51" s="25" t="s">
        <v>98</v>
      </c>
      <c r="G51" s="26" t="s">
        <v>99</v>
      </c>
      <c r="H51" s="47">
        <v>1</v>
      </c>
      <c r="I51" s="27">
        <v>4320</v>
      </c>
    </row>
    <row r="52" spans="2:18" ht="26.4" x14ac:dyDescent="0.3">
      <c r="B52" s="20">
        <v>4</v>
      </c>
      <c r="C52" s="21" t="s">
        <v>104</v>
      </c>
      <c r="D52" s="124" t="s">
        <v>30</v>
      </c>
      <c r="E52" s="125"/>
      <c r="F52" s="25" t="s">
        <v>32</v>
      </c>
      <c r="G52" s="26" t="s">
        <v>31</v>
      </c>
      <c r="H52" s="26">
        <v>1</v>
      </c>
      <c r="I52" s="27">
        <f>(22262.51*1.8%)+(17032.18*1.5%)</f>
        <v>656.20788000000005</v>
      </c>
    </row>
    <row r="53" spans="2:18" ht="30.75" customHeight="1" x14ac:dyDescent="0.3">
      <c r="B53" s="20">
        <v>5</v>
      </c>
      <c r="C53" s="21" t="s">
        <v>104</v>
      </c>
      <c r="D53" s="124" t="s">
        <v>30</v>
      </c>
      <c r="E53" s="125"/>
      <c r="F53" s="25" t="s">
        <v>34</v>
      </c>
      <c r="G53" s="26" t="s">
        <v>31</v>
      </c>
      <c r="H53" s="26">
        <v>1</v>
      </c>
      <c r="I53" s="27">
        <f>I46</f>
        <v>113.14000000000001</v>
      </c>
    </row>
    <row r="54" spans="2:18" x14ac:dyDescent="0.3">
      <c r="B54" s="126" t="s">
        <v>86</v>
      </c>
      <c r="C54" s="127"/>
      <c r="D54" s="127"/>
      <c r="E54" s="127"/>
      <c r="F54" s="127"/>
      <c r="G54" s="127"/>
      <c r="H54" s="128"/>
      <c r="I54" s="42">
        <f>SUM(I49:I53)</f>
        <v>9144.12788</v>
      </c>
    </row>
    <row r="55" spans="2:18" ht="12.75" customHeight="1" x14ac:dyDescent="0.3">
      <c r="B55" s="121" t="s">
        <v>87</v>
      </c>
      <c r="C55" s="122"/>
      <c r="D55" s="122"/>
      <c r="E55" s="122"/>
      <c r="F55" s="122"/>
      <c r="G55" s="122"/>
      <c r="H55" s="122"/>
      <c r="I55" s="123"/>
    </row>
    <row r="56" spans="2:18" ht="26.4" x14ac:dyDescent="0.3">
      <c r="B56" s="20">
        <v>1</v>
      </c>
      <c r="C56" s="21" t="s">
        <v>105</v>
      </c>
      <c r="D56" s="124" t="s">
        <v>30</v>
      </c>
      <c r="E56" s="125"/>
      <c r="F56" s="25" t="s">
        <v>28</v>
      </c>
      <c r="G56" s="26" t="s">
        <v>29</v>
      </c>
      <c r="H56" s="47">
        <v>1131.4000000000001</v>
      </c>
      <c r="I56" s="27">
        <f>H56*2.7</f>
        <v>3054.7800000000007</v>
      </c>
    </row>
    <row r="57" spans="2:18" ht="26.4" x14ac:dyDescent="0.3">
      <c r="B57" s="20">
        <v>2</v>
      </c>
      <c r="C57" s="21" t="s">
        <v>105</v>
      </c>
      <c r="D57" s="124" t="s">
        <v>30</v>
      </c>
      <c r="E57" s="125"/>
      <c r="F57" s="25" t="s">
        <v>139</v>
      </c>
      <c r="G57" s="26" t="s">
        <v>99</v>
      </c>
      <c r="H57" s="26">
        <v>1</v>
      </c>
      <c r="I57" s="27">
        <v>1000</v>
      </c>
      <c r="R57" s="44">
        <f>I12+I18+I23+I28+I35+I40+I45+I52+I61+I66+I71</f>
        <v>7201.725989999999</v>
      </c>
    </row>
    <row r="58" spans="2:18" ht="26.4" x14ac:dyDescent="0.3">
      <c r="B58" s="20">
        <v>3</v>
      </c>
      <c r="C58" s="21" t="s">
        <v>105</v>
      </c>
      <c r="D58" s="124" t="s">
        <v>30</v>
      </c>
      <c r="E58" s="125"/>
      <c r="F58" s="25" t="s">
        <v>141</v>
      </c>
      <c r="G58" s="26" t="s">
        <v>99</v>
      </c>
      <c r="H58" s="26">
        <v>1</v>
      </c>
      <c r="I58" s="27">
        <v>1000</v>
      </c>
    </row>
    <row r="59" spans="2:18" ht="26.4" x14ac:dyDescent="0.3">
      <c r="B59" s="20">
        <v>4</v>
      </c>
      <c r="C59" s="21" t="s">
        <v>105</v>
      </c>
      <c r="D59" s="124" t="s">
        <v>30</v>
      </c>
      <c r="E59" s="125"/>
      <c r="F59" s="25" t="s">
        <v>142</v>
      </c>
      <c r="G59" s="26" t="s">
        <v>99</v>
      </c>
      <c r="H59" s="26">
        <v>1</v>
      </c>
      <c r="I59" s="27">
        <v>2438.5</v>
      </c>
    </row>
    <row r="60" spans="2:18" ht="26.4" x14ac:dyDescent="0.3">
      <c r="B60" s="20">
        <v>5</v>
      </c>
      <c r="C60" s="21" t="s">
        <v>105</v>
      </c>
      <c r="D60" s="124" t="s">
        <v>30</v>
      </c>
      <c r="E60" s="125"/>
      <c r="F60" s="25" t="s">
        <v>140</v>
      </c>
      <c r="G60" s="26" t="s">
        <v>99</v>
      </c>
      <c r="H60" s="26">
        <v>1</v>
      </c>
      <c r="I60" s="27">
        <v>1000</v>
      </c>
    </row>
    <row r="61" spans="2:18" ht="26.4" x14ac:dyDescent="0.3">
      <c r="B61" s="20">
        <v>6</v>
      </c>
      <c r="C61" s="21" t="s">
        <v>105</v>
      </c>
      <c r="D61" s="124" t="s">
        <v>30</v>
      </c>
      <c r="E61" s="125"/>
      <c r="F61" s="25" t="s">
        <v>32</v>
      </c>
      <c r="G61" s="26" t="s">
        <v>31</v>
      </c>
      <c r="H61" s="26">
        <v>1</v>
      </c>
      <c r="I61" s="27">
        <f>(22701.27*1.8%)+(20434.9*1.5%)</f>
        <v>715.14636000000007</v>
      </c>
    </row>
    <row r="62" spans="2:18" ht="30.75" customHeight="1" x14ac:dyDescent="0.3">
      <c r="B62" s="20">
        <v>7</v>
      </c>
      <c r="C62" s="21" t="s">
        <v>105</v>
      </c>
      <c r="D62" s="124" t="s">
        <v>30</v>
      </c>
      <c r="E62" s="125"/>
      <c r="F62" s="25" t="s">
        <v>34</v>
      </c>
      <c r="G62" s="26" t="s">
        <v>31</v>
      </c>
      <c r="H62" s="26">
        <v>1</v>
      </c>
      <c r="I62" s="27">
        <f>I53</f>
        <v>113.14000000000001</v>
      </c>
    </row>
    <row r="63" spans="2:18" ht="12.75" customHeight="1" x14ac:dyDescent="0.3">
      <c r="B63" s="126" t="s">
        <v>88</v>
      </c>
      <c r="C63" s="127"/>
      <c r="D63" s="127"/>
      <c r="E63" s="127"/>
      <c r="F63" s="127"/>
      <c r="G63" s="127"/>
      <c r="H63" s="128"/>
      <c r="I63" s="42">
        <f>SUM(I56:I62)</f>
        <v>9321.5663600000007</v>
      </c>
    </row>
    <row r="64" spans="2:18" x14ac:dyDescent="0.3">
      <c r="B64" s="121" t="s">
        <v>89</v>
      </c>
      <c r="C64" s="122"/>
      <c r="D64" s="122"/>
      <c r="E64" s="122"/>
      <c r="F64" s="122"/>
      <c r="G64" s="122"/>
      <c r="H64" s="122"/>
      <c r="I64" s="123"/>
    </row>
    <row r="65" spans="2:9" ht="26.4" x14ac:dyDescent="0.3">
      <c r="B65" s="20">
        <v>1</v>
      </c>
      <c r="C65" s="21" t="s">
        <v>106</v>
      </c>
      <c r="D65" s="124" t="s">
        <v>30</v>
      </c>
      <c r="E65" s="125"/>
      <c r="F65" s="25" t="s">
        <v>28</v>
      </c>
      <c r="G65" s="26" t="s">
        <v>29</v>
      </c>
      <c r="H65" s="47">
        <v>1131.4000000000001</v>
      </c>
      <c r="I65" s="27">
        <f>H65*2.7</f>
        <v>3054.7800000000007</v>
      </c>
    </row>
    <row r="66" spans="2:9" ht="26.4" x14ac:dyDescent="0.3">
      <c r="B66" s="20">
        <v>2</v>
      </c>
      <c r="C66" s="21" t="s">
        <v>106</v>
      </c>
      <c r="D66" s="124" t="s">
        <v>30</v>
      </c>
      <c r="E66" s="125"/>
      <c r="F66" s="25" t="s">
        <v>32</v>
      </c>
      <c r="G66" s="26" t="s">
        <v>31</v>
      </c>
      <c r="H66" s="26">
        <v>1</v>
      </c>
      <c r="I66" s="27">
        <f>(16514.35*1.8%)+(21265.14*1.5%)</f>
        <v>616.23540000000003</v>
      </c>
    </row>
    <row r="67" spans="2:9" ht="30.75" customHeight="1" x14ac:dyDescent="0.3">
      <c r="B67" s="20">
        <v>3</v>
      </c>
      <c r="C67" s="21" t="s">
        <v>106</v>
      </c>
      <c r="D67" s="124" t="s">
        <v>30</v>
      </c>
      <c r="E67" s="125"/>
      <c r="F67" s="25" t="s">
        <v>34</v>
      </c>
      <c r="G67" s="26" t="s">
        <v>31</v>
      </c>
      <c r="H67" s="26">
        <v>1</v>
      </c>
      <c r="I67" s="27">
        <f>I62</f>
        <v>113.14000000000001</v>
      </c>
    </row>
    <row r="68" spans="2:9" x14ac:dyDescent="0.3">
      <c r="B68" s="126" t="s">
        <v>90</v>
      </c>
      <c r="C68" s="127"/>
      <c r="D68" s="127"/>
      <c r="E68" s="127"/>
      <c r="F68" s="127"/>
      <c r="G68" s="127"/>
      <c r="H68" s="128"/>
      <c r="I68" s="42">
        <f>SUM(I65:I67)</f>
        <v>3784.1554000000006</v>
      </c>
    </row>
    <row r="69" spans="2:9" x14ac:dyDescent="0.3">
      <c r="B69" s="121" t="s">
        <v>91</v>
      </c>
      <c r="C69" s="122"/>
      <c r="D69" s="122"/>
      <c r="E69" s="122"/>
      <c r="F69" s="122"/>
      <c r="G69" s="122"/>
      <c r="H69" s="122"/>
      <c r="I69" s="123"/>
    </row>
    <row r="70" spans="2:9" ht="26.4" x14ac:dyDescent="0.3">
      <c r="B70" s="20">
        <v>1</v>
      </c>
      <c r="C70" s="21" t="s">
        <v>110</v>
      </c>
      <c r="D70" s="124" t="s">
        <v>30</v>
      </c>
      <c r="E70" s="125"/>
      <c r="F70" s="25" t="s">
        <v>28</v>
      </c>
      <c r="G70" s="26" t="s">
        <v>29</v>
      </c>
      <c r="H70" s="47">
        <v>1131.4000000000001</v>
      </c>
      <c r="I70" s="27">
        <f>H70*2.7</f>
        <v>3054.7800000000007</v>
      </c>
    </row>
    <row r="71" spans="2:9" ht="26.4" x14ac:dyDescent="0.3">
      <c r="B71" s="20">
        <v>2</v>
      </c>
      <c r="C71" s="21" t="s">
        <v>110</v>
      </c>
      <c r="D71" s="124" t="s">
        <v>30</v>
      </c>
      <c r="E71" s="125"/>
      <c r="F71" s="25" t="s">
        <v>32</v>
      </c>
      <c r="G71" s="26" t="s">
        <v>31</v>
      </c>
      <c r="H71" s="26">
        <v>1</v>
      </c>
      <c r="I71" s="27">
        <f>(22478.87*1.8%)+(29768.3*1.5%)</f>
        <v>851.14416000000006</v>
      </c>
    </row>
    <row r="72" spans="2:9" x14ac:dyDescent="0.3">
      <c r="B72" s="20">
        <v>3</v>
      </c>
      <c r="C72" s="21" t="s">
        <v>110</v>
      </c>
      <c r="D72" s="124" t="s">
        <v>30</v>
      </c>
      <c r="E72" s="125"/>
      <c r="F72" s="25" t="s">
        <v>111</v>
      </c>
      <c r="G72" s="26" t="s">
        <v>99</v>
      </c>
      <c r="H72" s="26">
        <v>1</v>
      </c>
      <c r="I72" s="27">
        <v>6600</v>
      </c>
    </row>
    <row r="73" spans="2:9" ht="30.75" customHeight="1" x14ac:dyDescent="0.3">
      <c r="B73" s="20">
        <v>4</v>
      </c>
      <c r="C73" s="21" t="s">
        <v>110</v>
      </c>
      <c r="D73" s="124" t="s">
        <v>30</v>
      </c>
      <c r="E73" s="125"/>
      <c r="F73" s="25" t="s">
        <v>34</v>
      </c>
      <c r="G73" s="26" t="s">
        <v>31</v>
      </c>
      <c r="H73" s="26">
        <v>1</v>
      </c>
      <c r="I73" s="27">
        <f>I67</f>
        <v>113.14000000000001</v>
      </c>
    </row>
    <row r="74" spans="2:9" x14ac:dyDescent="0.3">
      <c r="B74" s="126" t="s">
        <v>92</v>
      </c>
      <c r="C74" s="127"/>
      <c r="D74" s="127"/>
      <c r="E74" s="127"/>
      <c r="F74" s="127"/>
      <c r="G74" s="127"/>
      <c r="H74" s="128"/>
      <c r="I74" s="42">
        <f>SUM(I70:I73)</f>
        <v>10619.06416</v>
      </c>
    </row>
    <row r="75" spans="2:9" ht="15.75" customHeight="1" x14ac:dyDescent="0.3">
      <c r="B75" s="118" t="s">
        <v>93</v>
      </c>
      <c r="C75" s="119"/>
      <c r="D75" s="119"/>
      <c r="E75" s="119"/>
      <c r="F75" s="119"/>
      <c r="G75" s="119"/>
      <c r="H75" s="120"/>
      <c r="I75" s="32">
        <f>I14+I20+I25+I31+I37+I42+I47+I54+I63+I68+I74</f>
        <v>78217.345990000002</v>
      </c>
    </row>
    <row r="76" spans="2:9" x14ac:dyDescent="0.3">
      <c r="B76" s="22"/>
      <c r="C76" s="22"/>
      <c r="D76" s="23"/>
      <c r="E76" s="23"/>
      <c r="F76" s="23"/>
      <c r="G76" s="23"/>
      <c r="H76" s="23"/>
      <c r="I76" s="24"/>
    </row>
    <row r="77" spans="2:9" x14ac:dyDescent="0.3">
      <c r="B77" s="15"/>
      <c r="C77" s="15"/>
      <c r="D77" s="15"/>
      <c r="E77" s="15"/>
      <c r="F77" s="15"/>
      <c r="G77" s="15"/>
      <c r="H77" s="15"/>
      <c r="I77" s="15"/>
    </row>
    <row r="78" spans="2:9" ht="29.25" customHeight="1" x14ac:dyDescent="0.3">
      <c r="B78" s="112"/>
      <c r="C78" s="112"/>
      <c r="D78" s="112"/>
      <c r="E78" s="112"/>
      <c r="F78" s="112"/>
      <c r="G78" s="112"/>
      <c r="H78" s="112"/>
      <c r="I78" s="112"/>
    </row>
    <row r="79" spans="2:9" ht="14.4" x14ac:dyDescent="0.3">
      <c r="B79" s="78"/>
      <c r="C79" s="78"/>
      <c r="D79" s="78"/>
      <c r="E79" s="78"/>
    </row>
    <row r="80" spans="2:9" ht="14.4" x14ac:dyDescent="0.3">
      <c r="B80" s="79"/>
      <c r="C80" s="79"/>
      <c r="D80" s="79"/>
      <c r="E80" s="79"/>
      <c r="G80" s="79"/>
      <c r="H80" s="79"/>
      <c r="I80" s="79"/>
    </row>
  </sheetData>
  <mergeCells count="77">
    <mergeCell ref="B69:I69"/>
    <mergeCell ref="D70:E70"/>
    <mergeCell ref="D71:E71"/>
    <mergeCell ref="D73:E73"/>
    <mergeCell ref="B74:H74"/>
    <mergeCell ref="D72:E72"/>
    <mergeCell ref="B64:I64"/>
    <mergeCell ref="D65:E65"/>
    <mergeCell ref="D66:E66"/>
    <mergeCell ref="D67:E67"/>
    <mergeCell ref="B68:H68"/>
    <mergeCell ref="B55:I55"/>
    <mergeCell ref="D56:E56"/>
    <mergeCell ref="D61:E61"/>
    <mergeCell ref="D62:E62"/>
    <mergeCell ref="B63:H63"/>
    <mergeCell ref="D57:E57"/>
    <mergeCell ref="D60:E60"/>
    <mergeCell ref="D58:E58"/>
    <mergeCell ref="D59:E59"/>
    <mergeCell ref="B48:I48"/>
    <mergeCell ref="D49:E49"/>
    <mergeCell ref="D52:E52"/>
    <mergeCell ref="D53:E53"/>
    <mergeCell ref="B54:H54"/>
    <mergeCell ref="D50:E50"/>
    <mergeCell ref="D51:E51"/>
    <mergeCell ref="B43:I43"/>
    <mergeCell ref="D44:E44"/>
    <mergeCell ref="D45:E45"/>
    <mergeCell ref="D46:E46"/>
    <mergeCell ref="B47:H47"/>
    <mergeCell ref="B42:H42"/>
    <mergeCell ref="B37:H37"/>
    <mergeCell ref="B38:I38"/>
    <mergeCell ref="D39:E39"/>
    <mergeCell ref="D40:E40"/>
    <mergeCell ref="D41:E41"/>
    <mergeCell ref="B31:H31"/>
    <mergeCell ref="B32:I32"/>
    <mergeCell ref="D33:E33"/>
    <mergeCell ref="D35:E35"/>
    <mergeCell ref="D36:E36"/>
    <mergeCell ref="D34:E34"/>
    <mergeCell ref="B25:H25"/>
    <mergeCell ref="B26:I26"/>
    <mergeCell ref="D27:E27"/>
    <mergeCell ref="D28:E28"/>
    <mergeCell ref="D30:E30"/>
    <mergeCell ref="D29:E29"/>
    <mergeCell ref="B20:H20"/>
    <mergeCell ref="B21:I21"/>
    <mergeCell ref="D22:E22"/>
    <mergeCell ref="D23:E23"/>
    <mergeCell ref="D24:E24"/>
    <mergeCell ref="B14:H14"/>
    <mergeCell ref="B15:I15"/>
    <mergeCell ref="D16:E16"/>
    <mergeCell ref="D18:E18"/>
    <mergeCell ref="D19:E19"/>
    <mergeCell ref="D17:E17"/>
    <mergeCell ref="B79:E79"/>
    <mergeCell ref="B80:E80"/>
    <mergeCell ref="G80:I80"/>
    <mergeCell ref="H8:H9"/>
    <mergeCell ref="I8:I9"/>
    <mergeCell ref="B78:I78"/>
    <mergeCell ref="D8:E9"/>
    <mergeCell ref="B8:B9"/>
    <mergeCell ref="C8:C9"/>
    <mergeCell ref="F8:F9"/>
    <mergeCell ref="G8:G9"/>
    <mergeCell ref="B75:H75"/>
    <mergeCell ref="B10:I10"/>
    <mergeCell ref="D11:E11"/>
    <mergeCell ref="D12:E12"/>
    <mergeCell ref="D13:E13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J24"/>
  <sheetViews>
    <sheetView topLeftCell="A6" zoomScaleNormal="100" workbookViewId="0">
      <selection activeCell="A23" sqref="A23:I29"/>
    </sheetView>
  </sheetViews>
  <sheetFormatPr defaultColWidth="9.109375" defaultRowHeight="13.8" x14ac:dyDescent="0.3"/>
  <cols>
    <col min="1" max="1" width="4.44140625" style="12" customWidth="1"/>
    <col min="2" max="2" width="6.5546875" style="12" customWidth="1"/>
    <col min="3" max="3" width="10.6640625" style="12" customWidth="1"/>
    <col min="4" max="4" width="6.88671875" style="12" customWidth="1"/>
    <col min="5" max="5" width="9.44140625" style="12" customWidth="1"/>
    <col min="6" max="6" width="25" style="12" customWidth="1"/>
    <col min="7" max="7" width="8.88671875" style="12" customWidth="1"/>
    <col min="8" max="8" width="8.33203125" style="12" customWidth="1"/>
    <col min="9" max="9" width="10.88671875" style="12" customWidth="1"/>
    <col min="10" max="16384" width="9.109375" style="12"/>
  </cols>
  <sheetData>
    <row r="1" spans="2:10" x14ac:dyDescent="0.3">
      <c r="B1" s="8"/>
      <c r="C1" s="9"/>
      <c r="D1" s="10"/>
      <c r="E1" s="11"/>
      <c r="F1" s="11"/>
      <c r="G1" s="8"/>
      <c r="H1" s="8"/>
    </row>
    <row r="2" spans="2:10" ht="18" x14ac:dyDescent="0.35">
      <c r="B2" s="13" t="s">
        <v>18</v>
      </c>
      <c r="C2" s="13"/>
      <c r="D2" s="14"/>
      <c r="E2" s="14"/>
      <c r="F2" s="14"/>
      <c r="G2" s="14"/>
      <c r="H2" s="15"/>
      <c r="I2" s="15"/>
    </row>
    <row r="3" spans="2:10" ht="18" x14ac:dyDescent="0.35">
      <c r="B3" s="13" t="s">
        <v>33</v>
      </c>
      <c r="C3" s="13"/>
      <c r="D3" s="14"/>
      <c r="E3" s="14"/>
      <c r="F3" s="14"/>
      <c r="G3" s="14"/>
      <c r="H3" s="15"/>
      <c r="I3" s="15"/>
    </row>
    <row r="4" spans="2:10" ht="18" x14ac:dyDescent="0.35">
      <c r="B4" s="13" t="s">
        <v>130</v>
      </c>
      <c r="C4" s="13"/>
      <c r="D4" s="16"/>
      <c r="E4" s="16"/>
      <c r="F4" s="13"/>
      <c r="G4" s="14"/>
      <c r="H4" s="15"/>
      <c r="I4" s="15"/>
    </row>
    <row r="5" spans="2:10" ht="18" x14ac:dyDescent="0.35">
      <c r="B5" s="13" t="s">
        <v>131</v>
      </c>
      <c r="C5" s="13"/>
      <c r="D5" s="16"/>
      <c r="E5" s="16"/>
      <c r="F5" s="13"/>
      <c r="G5" s="14"/>
      <c r="H5" s="15"/>
      <c r="I5" s="15"/>
    </row>
    <row r="6" spans="2:10" ht="18" x14ac:dyDescent="0.35">
      <c r="B6" s="28" t="s">
        <v>132</v>
      </c>
      <c r="C6" s="28"/>
      <c r="D6" s="29"/>
      <c r="E6" s="29"/>
      <c r="F6" s="28"/>
      <c r="G6" s="30"/>
      <c r="H6" s="30"/>
      <c r="I6" s="30"/>
      <c r="J6" s="31"/>
    </row>
    <row r="7" spans="2:10" x14ac:dyDescent="0.3">
      <c r="B7" s="17"/>
      <c r="C7" s="17"/>
      <c r="D7" s="17"/>
      <c r="E7" s="17"/>
      <c r="F7" s="17"/>
      <c r="G7" s="17"/>
      <c r="H7" s="18" t="s">
        <v>19</v>
      </c>
      <c r="I7" s="19">
        <f ca="1">TODAY()</f>
        <v>45019</v>
      </c>
    </row>
    <row r="8" spans="2:10" ht="12.75" customHeight="1" x14ac:dyDescent="0.3">
      <c r="B8" s="115" t="s">
        <v>20</v>
      </c>
      <c r="C8" s="108" t="s">
        <v>27</v>
      </c>
      <c r="D8" s="113" t="s">
        <v>21</v>
      </c>
      <c r="E8" s="110"/>
      <c r="F8" s="108" t="s">
        <v>22</v>
      </c>
      <c r="G8" s="108" t="s">
        <v>23</v>
      </c>
      <c r="H8" s="108" t="s">
        <v>24</v>
      </c>
      <c r="I8" s="110" t="s">
        <v>26</v>
      </c>
    </row>
    <row r="9" spans="2:10" ht="24" customHeight="1" x14ac:dyDescent="0.3">
      <c r="B9" s="116"/>
      <c r="C9" s="109"/>
      <c r="D9" s="114"/>
      <c r="E9" s="111"/>
      <c r="F9" s="117"/>
      <c r="G9" s="117"/>
      <c r="H9" s="109"/>
      <c r="I9" s="111"/>
    </row>
    <row r="10" spans="2:10" x14ac:dyDescent="0.3">
      <c r="B10" s="121" t="s">
        <v>133</v>
      </c>
      <c r="C10" s="122"/>
      <c r="D10" s="122"/>
      <c r="E10" s="122"/>
      <c r="F10" s="122"/>
      <c r="G10" s="122"/>
      <c r="H10" s="122"/>
      <c r="I10" s="123"/>
    </row>
    <row r="11" spans="2:10" x14ac:dyDescent="0.3">
      <c r="B11" s="20">
        <v>1</v>
      </c>
      <c r="C11" s="21" t="s">
        <v>95</v>
      </c>
      <c r="D11" s="124" t="s">
        <v>30</v>
      </c>
      <c r="E11" s="125"/>
      <c r="F11" s="25" t="s">
        <v>134</v>
      </c>
      <c r="G11" s="26" t="s">
        <v>99</v>
      </c>
      <c r="H11" s="26">
        <v>1</v>
      </c>
      <c r="I11" s="27">
        <v>4120</v>
      </c>
    </row>
    <row r="12" spans="2:10" x14ac:dyDescent="0.3">
      <c r="B12" s="126" t="s">
        <v>74</v>
      </c>
      <c r="C12" s="127"/>
      <c r="D12" s="127"/>
      <c r="E12" s="127"/>
      <c r="F12" s="127"/>
      <c r="G12" s="127"/>
      <c r="H12" s="128"/>
      <c r="I12" s="42">
        <f>SUM(I11:I11)</f>
        <v>4120</v>
      </c>
    </row>
    <row r="13" spans="2:10" x14ac:dyDescent="0.3">
      <c r="B13" s="121" t="s">
        <v>136</v>
      </c>
      <c r="C13" s="122"/>
      <c r="D13" s="122"/>
      <c r="E13" s="122"/>
      <c r="F13" s="122"/>
      <c r="G13" s="122"/>
      <c r="H13" s="122"/>
      <c r="I13" s="123"/>
    </row>
    <row r="14" spans="2:10" ht="28.5" customHeight="1" x14ac:dyDescent="0.3">
      <c r="B14" s="20">
        <v>1</v>
      </c>
      <c r="C14" s="43" t="s">
        <v>101</v>
      </c>
      <c r="D14" s="124" t="s">
        <v>30</v>
      </c>
      <c r="E14" s="125"/>
      <c r="F14" s="25" t="s">
        <v>137</v>
      </c>
      <c r="G14" s="26" t="s">
        <v>99</v>
      </c>
      <c r="H14" s="26">
        <v>1</v>
      </c>
      <c r="I14" s="27">
        <v>5961</v>
      </c>
    </row>
    <row r="15" spans="2:10" x14ac:dyDescent="0.3">
      <c r="B15" s="126" t="s">
        <v>82</v>
      </c>
      <c r="C15" s="127"/>
      <c r="D15" s="127"/>
      <c r="E15" s="127"/>
      <c r="F15" s="127"/>
      <c r="G15" s="127"/>
      <c r="H15" s="128"/>
      <c r="I15" s="42">
        <f>SUM(I14:I14)</f>
        <v>5961</v>
      </c>
    </row>
    <row r="16" spans="2:10" ht="12.75" customHeight="1" x14ac:dyDescent="0.3">
      <c r="B16" s="121" t="s">
        <v>87</v>
      </c>
      <c r="C16" s="122"/>
      <c r="D16" s="122"/>
      <c r="E16" s="122"/>
      <c r="F16" s="122"/>
      <c r="G16" s="122"/>
      <c r="H16" s="122"/>
      <c r="I16" s="123"/>
    </row>
    <row r="17" spans="2:9" x14ac:dyDescent="0.3">
      <c r="B17" s="20">
        <v>1</v>
      </c>
      <c r="C17" s="21" t="s">
        <v>105</v>
      </c>
      <c r="D17" s="124" t="s">
        <v>30</v>
      </c>
      <c r="E17" s="125"/>
      <c r="F17" s="25" t="s">
        <v>143</v>
      </c>
      <c r="G17" s="26" t="s">
        <v>99</v>
      </c>
      <c r="H17" s="47">
        <v>1</v>
      </c>
      <c r="I17" s="27">
        <v>500</v>
      </c>
    </row>
    <row r="18" spans="2:9" ht="12.75" customHeight="1" x14ac:dyDescent="0.3">
      <c r="B18" s="126" t="s">
        <v>88</v>
      </c>
      <c r="C18" s="127"/>
      <c r="D18" s="127"/>
      <c r="E18" s="127"/>
      <c r="F18" s="127"/>
      <c r="G18" s="127"/>
      <c r="H18" s="128"/>
      <c r="I18" s="42">
        <f>SUM(I17:I17)</f>
        <v>500</v>
      </c>
    </row>
    <row r="19" spans="2:9" ht="15.6" x14ac:dyDescent="0.3">
      <c r="B19" s="118" t="s">
        <v>93</v>
      </c>
      <c r="C19" s="119"/>
      <c r="D19" s="119"/>
      <c r="E19" s="119"/>
      <c r="F19" s="119"/>
      <c r="G19" s="119"/>
      <c r="H19" s="120"/>
      <c r="I19" s="32">
        <f>I12+I15+I18</f>
        <v>10581</v>
      </c>
    </row>
    <row r="20" spans="2:9" x14ac:dyDescent="0.3">
      <c r="B20" s="22"/>
      <c r="C20" s="22"/>
      <c r="D20" s="23"/>
      <c r="E20" s="23"/>
      <c r="F20" s="23"/>
      <c r="G20" s="23"/>
      <c r="H20" s="23"/>
      <c r="I20" s="24"/>
    </row>
    <row r="21" spans="2:9" x14ac:dyDescent="0.3">
      <c r="B21" s="15"/>
      <c r="C21" s="15"/>
      <c r="D21" s="15"/>
      <c r="E21" s="15"/>
      <c r="F21" s="15"/>
      <c r="G21" s="15"/>
      <c r="H21" s="15"/>
      <c r="I21" s="15"/>
    </row>
    <row r="22" spans="2:9" ht="29.25" customHeight="1" x14ac:dyDescent="0.3">
      <c r="B22" s="112"/>
      <c r="C22" s="112"/>
      <c r="D22" s="112"/>
      <c r="E22" s="112"/>
      <c r="F22" s="112"/>
      <c r="G22" s="112"/>
      <c r="H22" s="112"/>
      <c r="I22" s="112"/>
    </row>
    <row r="23" spans="2:9" ht="14.4" x14ac:dyDescent="0.3">
      <c r="B23" s="78"/>
      <c r="C23" s="78"/>
      <c r="D23" s="78"/>
      <c r="E23" s="78"/>
    </row>
    <row r="24" spans="2:9" ht="14.4" x14ac:dyDescent="0.3">
      <c r="B24" s="79"/>
      <c r="C24" s="79"/>
      <c r="D24" s="79"/>
      <c r="E24" s="79"/>
      <c r="G24" s="79"/>
      <c r="H24" s="79"/>
      <c r="I24" s="79"/>
    </row>
  </sheetData>
  <mergeCells count="21">
    <mergeCell ref="B24:E24"/>
    <mergeCell ref="G24:I24"/>
    <mergeCell ref="B8:B9"/>
    <mergeCell ref="C8:C9"/>
    <mergeCell ref="D8:E9"/>
    <mergeCell ref="F8:F9"/>
    <mergeCell ref="G8:G9"/>
    <mergeCell ref="H8:H9"/>
    <mergeCell ref="I8:I9"/>
    <mergeCell ref="B22:I22"/>
    <mergeCell ref="B19:H19"/>
    <mergeCell ref="B10:I10"/>
    <mergeCell ref="D11:E11"/>
    <mergeCell ref="B13:I13"/>
    <mergeCell ref="D14:E14"/>
    <mergeCell ref="B15:H15"/>
    <mergeCell ref="B18:H18"/>
    <mergeCell ref="B16:I16"/>
    <mergeCell ref="D17:E17"/>
    <mergeCell ref="B12:H12"/>
    <mergeCell ref="B23:E23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O56"/>
  <sheetViews>
    <sheetView showRuler="0" topLeftCell="A31" zoomScaleNormal="100" workbookViewId="0">
      <selection activeCell="N53" sqref="N53"/>
    </sheetView>
  </sheetViews>
  <sheetFormatPr defaultRowHeight="14.4" x14ac:dyDescent="0.3"/>
  <cols>
    <col min="2" max="2" width="9.109375" customWidth="1"/>
    <col min="4" max="4" width="7.44140625" customWidth="1"/>
    <col min="6" max="6" width="9.109375" customWidth="1"/>
    <col min="8" max="8" width="8.33203125" customWidth="1"/>
    <col min="9" max="9" width="4.88671875" customWidth="1"/>
    <col min="10" max="10" width="7.6640625" customWidth="1"/>
    <col min="11" max="11" width="5.33203125" customWidth="1"/>
    <col min="12" max="12" width="1.6640625" customWidth="1"/>
    <col min="13" max="13" width="23.33203125" customWidth="1"/>
  </cols>
  <sheetData>
    <row r="1" spans="1:13" x14ac:dyDescent="0.3">
      <c r="A1" s="168" t="s">
        <v>109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x14ac:dyDescent="0.3">
      <c r="A2" s="168" t="s">
        <v>144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1:13" x14ac:dyDescent="0.3">
      <c r="A3" s="169" t="s">
        <v>145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</row>
    <row r="4" spans="1:13" x14ac:dyDescent="0.3">
      <c r="A4" s="52" t="s">
        <v>113</v>
      </c>
      <c r="B4" s="53"/>
      <c r="C4" s="53"/>
      <c r="D4" s="54"/>
      <c r="E4" s="52" t="s">
        <v>114</v>
      </c>
      <c r="F4" s="53"/>
      <c r="G4" s="53"/>
      <c r="H4" s="53"/>
      <c r="I4" s="54"/>
      <c r="J4" s="52" t="s">
        <v>128</v>
      </c>
      <c r="K4" s="53"/>
      <c r="L4" s="53"/>
      <c r="M4" s="54"/>
    </row>
    <row r="5" spans="1:13" x14ac:dyDescent="0.3">
      <c r="A5" s="52" t="s">
        <v>122</v>
      </c>
      <c r="B5" s="54"/>
      <c r="C5" s="52" t="s">
        <v>115</v>
      </c>
      <c r="D5" s="53"/>
      <c r="E5" s="53"/>
      <c r="F5" s="53"/>
      <c r="G5" s="53"/>
      <c r="H5" s="54"/>
      <c r="I5" s="52" t="s">
        <v>116</v>
      </c>
      <c r="J5" s="53"/>
      <c r="K5" s="53"/>
      <c r="L5" s="53"/>
      <c r="M5" s="54"/>
    </row>
    <row r="6" spans="1:13" x14ac:dyDescent="0.3">
      <c r="A6" s="52" t="s">
        <v>117</v>
      </c>
      <c r="B6" s="53"/>
      <c r="C6" s="53"/>
      <c r="D6" s="53"/>
      <c r="E6" s="53"/>
      <c r="F6" s="53"/>
      <c r="G6" s="54"/>
      <c r="H6" s="52" t="s">
        <v>118</v>
      </c>
      <c r="I6" s="53"/>
      <c r="J6" s="53"/>
      <c r="K6" s="53"/>
      <c r="L6" s="53"/>
      <c r="M6" s="54"/>
    </row>
    <row r="7" spans="1:13" x14ac:dyDescent="0.3">
      <c r="A7" s="48" t="s">
        <v>119</v>
      </c>
      <c r="B7" s="48"/>
      <c r="C7" s="48"/>
      <c r="D7" s="48"/>
      <c r="E7" s="48"/>
      <c r="F7" s="48"/>
      <c r="G7" s="48"/>
      <c r="H7" s="48" t="s">
        <v>120</v>
      </c>
      <c r="I7" s="48"/>
      <c r="J7" s="48"/>
      <c r="K7" s="48"/>
      <c r="L7" s="48"/>
      <c r="M7" s="48"/>
    </row>
    <row r="8" spans="1:13" x14ac:dyDescent="0.3">
      <c r="A8" s="48" t="s">
        <v>121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3" ht="38.25" customHeight="1" x14ac:dyDescent="0.3">
      <c r="A9" s="134" t="s">
        <v>35</v>
      </c>
      <c r="B9" s="134"/>
      <c r="C9" s="134"/>
      <c r="D9" s="134"/>
      <c r="E9" s="135" t="s">
        <v>36</v>
      </c>
      <c r="F9" s="135"/>
      <c r="G9" s="136" t="s">
        <v>37</v>
      </c>
      <c r="H9" s="137"/>
      <c r="I9" s="138"/>
      <c r="J9" s="136" t="s">
        <v>38</v>
      </c>
      <c r="K9" s="137"/>
      <c r="L9" s="138"/>
      <c r="M9" s="35" t="s">
        <v>39</v>
      </c>
    </row>
    <row r="10" spans="1:13" x14ac:dyDescent="0.3">
      <c r="A10" s="178" t="s">
        <v>40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80"/>
    </row>
    <row r="11" spans="1:13" x14ac:dyDescent="0.3">
      <c r="A11" s="181" t="s">
        <v>41</v>
      </c>
      <c r="B11" s="182"/>
      <c r="C11" s="182"/>
      <c r="D11" s="183"/>
      <c r="E11" s="105">
        <v>0</v>
      </c>
      <c r="F11" s="48"/>
      <c r="G11" s="170">
        <v>67828.09</v>
      </c>
      <c r="H11" s="172"/>
      <c r="I11" s="171"/>
      <c r="J11" s="170">
        <v>57633</v>
      </c>
      <c r="K11" s="172"/>
      <c r="L11" s="171"/>
      <c r="M11" s="39">
        <v>10195.44</v>
      </c>
    </row>
    <row r="12" spans="1:13" ht="14.25" customHeight="1" x14ac:dyDescent="0.3">
      <c r="A12" s="129" t="s">
        <v>42</v>
      </c>
      <c r="B12" s="130"/>
      <c r="C12" s="130"/>
      <c r="D12" s="131"/>
      <c r="E12" s="160">
        <v>0</v>
      </c>
      <c r="F12" s="160"/>
      <c r="G12" s="160">
        <v>67828.09</v>
      </c>
      <c r="H12" s="160"/>
      <c r="I12" s="160"/>
      <c r="J12" s="160">
        <v>57632.97</v>
      </c>
      <c r="K12" s="160"/>
      <c r="L12" s="160"/>
      <c r="M12" s="39">
        <v>10195.450000000001</v>
      </c>
    </row>
    <row r="13" spans="1:13" ht="21" customHeight="1" x14ac:dyDescent="0.3">
      <c r="A13" s="49" t="s">
        <v>43</v>
      </c>
      <c r="B13" s="50"/>
      <c r="C13" s="50"/>
      <c r="D13" s="51"/>
      <c r="E13" s="132"/>
      <c r="F13" s="133"/>
      <c r="G13" s="132">
        <f>SUM(G11:G12)</f>
        <v>135656.18</v>
      </c>
      <c r="H13" s="139"/>
      <c r="I13" s="133"/>
      <c r="J13" s="132">
        <f>SUM(J11:J12)</f>
        <v>115265.97</v>
      </c>
      <c r="K13" s="50"/>
      <c r="L13" s="51"/>
      <c r="M13" s="38">
        <f>SUM(M11:M12)</f>
        <v>20390.89</v>
      </c>
    </row>
    <row r="14" spans="1:13" x14ac:dyDescent="0.3">
      <c r="A14" s="93" t="s">
        <v>16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46">
        <v>3885.59</v>
      </c>
    </row>
    <row r="15" spans="1:13" x14ac:dyDescent="0.3">
      <c r="A15" s="49" t="s">
        <v>125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1"/>
      <c r="M15" s="46">
        <v>3275.73</v>
      </c>
    </row>
    <row r="16" spans="1:13" x14ac:dyDescent="0.3">
      <c r="A16" s="49" t="s">
        <v>126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1"/>
      <c r="M16" s="46">
        <v>3466.17</v>
      </c>
    </row>
    <row r="17" spans="1:13" x14ac:dyDescent="0.3">
      <c r="A17" s="49" t="s">
        <v>127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1"/>
      <c r="M17" s="37">
        <v>89.27</v>
      </c>
    </row>
    <row r="18" spans="1:13" x14ac:dyDescent="0.3">
      <c r="A18" s="49" t="s">
        <v>57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1"/>
      <c r="M18" s="37">
        <v>124.82</v>
      </c>
    </row>
    <row r="19" spans="1:13" x14ac:dyDescent="0.3">
      <c r="A19" s="178" t="s">
        <v>44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80"/>
    </row>
    <row r="20" spans="1:13" x14ac:dyDescent="0.3">
      <c r="A20" s="175" t="s">
        <v>13</v>
      </c>
      <c r="B20" s="176"/>
      <c r="C20" s="176"/>
      <c r="D20" s="177"/>
      <c r="E20" s="170">
        <v>0</v>
      </c>
      <c r="F20" s="171"/>
      <c r="G20" s="170">
        <v>808.32</v>
      </c>
      <c r="H20" s="172"/>
      <c r="I20" s="171"/>
      <c r="J20" s="170">
        <f>G20-M20</f>
        <v>681.53000000000009</v>
      </c>
      <c r="K20" s="173"/>
      <c r="L20" s="174"/>
      <c r="M20" s="39">
        <v>126.79</v>
      </c>
    </row>
    <row r="21" spans="1:13" ht="14.25" customHeight="1" x14ac:dyDescent="0.3">
      <c r="A21" s="49" t="s">
        <v>14</v>
      </c>
      <c r="B21" s="50"/>
      <c r="C21" s="50"/>
      <c r="D21" s="51"/>
      <c r="E21" s="132">
        <v>0</v>
      </c>
      <c r="F21" s="133"/>
      <c r="G21" s="132">
        <v>361.68</v>
      </c>
      <c r="H21" s="139"/>
      <c r="I21" s="133"/>
      <c r="J21" s="132">
        <f>G21-M21</f>
        <v>305.07</v>
      </c>
      <c r="K21" s="50"/>
      <c r="L21" s="51"/>
      <c r="M21" s="38">
        <v>56.61</v>
      </c>
    </row>
    <row r="22" spans="1:13" x14ac:dyDescent="0.3">
      <c r="A22" s="49" t="s">
        <v>15</v>
      </c>
      <c r="B22" s="50"/>
      <c r="C22" s="50"/>
      <c r="D22" s="51"/>
      <c r="E22" s="132">
        <v>0</v>
      </c>
      <c r="F22" s="133"/>
      <c r="G22" s="49">
        <v>5050.09</v>
      </c>
      <c r="H22" s="50"/>
      <c r="I22" s="51"/>
      <c r="J22" s="132">
        <f>G22-M22</f>
        <v>3878.78</v>
      </c>
      <c r="K22" s="50"/>
      <c r="L22" s="51"/>
      <c r="M22" s="6">
        <v>1171.31</v>
      </c>
    </row>
    <row r="23" spans="1:13" ht="33" customHeight="1" x14ac:dyDescent="0.3">
      <c r="A23" s="129" t="s">
        <v>146</v>
      </c>
      <c r="B23" s="130"/>
      <c r="C23" s="130"/>
      <c r="D23" s="131"/>
      <c r="E23" s="132">
        <v>0</v>
      </c>
      <c r="F23" s="133"/>
      <c r="G23" s="49">
        <v>21133.75</v>
      </c>
      <c r="H23" s="50"/>
      <c r="I23" s="51"/>
      <c r="J23" s="132">
        <f>G23-M23</f>
        <v>17195.239999999998</v>
      </c>
      <c r="K23" s="50"/>
      <c r="L23" s="51"/>
      <c r="M23" s="6">
        <v>3938.51</v>
      </c>
    </row>
    <row r="24" spans="1:13" ht="27.75" customHeight="1" x14ac:dyDescent="0.3">
      <c r="A24" s="129" t="s">
        <v>45</v>
      </c>
      <c r="B24" s="130"/>
      <c r="C24" s="130"/>
      <c r="D24" s="131"/>
      <c r="E24" s="160"/>
      <c r="F24" s="160"/>
      <c r="G24" s="132">
        <f>SUM(G20:G23)</f>
        <v>27353.84</v>
      </c>
      <c r="H24" s="139"/>
      <c r="I24" s="133"/>
      <c r="J24" s="132">
        <f>SUM(J20:J23)</f>
        <v>22060.62</v>
      </c>
      <c r="K24" s="50"/>
      <c r="L24" s="51"/>
      <c r="M24" s="6">
        <f>SUM(M20:M23)</f>
        <v>5293.22</v>
      </c>
    </row>
    <row r="25" spans="1:13" ht="18.75" customHeight="1" x14ac:dyDescent="0.3">
      <c r="A25" s="129" t="s">
        <v>9</v>
      </c>
      <c r="B25" s="130"/>
      <c r="C25" s="130"/>
      <c r="D25" s="130"/>
      <c r="E25" s="160"/>
      <c r="F25" s="160"/>
      <c r="G25" s="160"/>
      <c r="H25" s="160"/>
      <c r="I25" s="160"/>
      <c r="J25" s="93"/>
      <c r="K25" s="93"/>
      <c r="L25" s="93"/>
      <c r="M25" s="6">
        <f>M24+M18+M17+M16+M15+M14+M13</f>
        <v>36525.69</v>
      </c>
    </row>
    <row r="26" spans="1:13" ht="17.25" customHeight="1" x14ac:dyDescent="0.3">
      <c r="A26" s="151" t="s">
        <v>46</v>
      </c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3"/>
    </row>
    <row r="27" spans="1:13" x14ac:dyDescent="0.3">
      <c r="A27" s="5" t="s">
        <v>20</v>
      </c>
      <c r="B27" s="134" t="s">
        <v>47</v>
      </c>
      <c r="C27" s="134"/>
      <c r="D27" s="134"/>
      <c r="E27" s="134"/>
      <c r="F27" s="134"/>
      <c r="G27" s="134"/>
      <c r="H27" s="134"/>
      <c r="I27" s="134"/>
      <c r="J27" s="134"/>
      <c r="K27" s="134"/>
      <c r="L27" s="161" t="s">
        <v>48</v>
      </c>
      <c r="M27" s="161"/>
    </row>
    <row r="28" spans="1:13" x14ac:dyDescent="0.3">
      <c r="A28" s="33">
        <v>1</v>
      </c>
      <c r="B28" s="150" t="s">
        <v>28</v>
      </c>
      <c r="C28" s="150"/>
      <c r="D28" s="150"/>
      <c r="E28" s="150"/>
      <c r="F28" s="150"/>
      <c r="G28" s="150"/>
      <c r="H28" s="150"/>
      <c r="I28" s="150"/>
      <c r="J28" s="150"/>
      <c r="K28" s="150"/>
      <c r="L28" s="132">
        <f>3054.78*11</f>
        <v>33602.58</v>
      </c>
      <c r="M28" s="133"/>
    </row>
    <row r="29" spans="1:13" ht="15.75" customHeight="1" x14ac:dyDescent="0.3">
      <c r="A29" s="33">
        <v>2</v>
      </c>
      <c r="B29" s="150" t="s">
        <v>32</v>
      </c>
      <c r="C29" s="150"/>
      <c r="D29" s="150"/>
      <c r="E29" s="150"/>
      <c r="F29" s="150"/>
      <c r="G29" s="150"/>
      <c r="H29" s="150"/>
      <c r="I29" s="150"/>
      <c r="J29" s="150"/>
      <c r="K29" s="150"/>
      <c r="L29" s="49">
        <v>7201.73</v>
      </c>
      <c r="M29" s="51"/>
    </row>
    <row r="30" spans="1:13" x14ac:dyDescent="0.3">
      <c r="A30" s="33">
        <v>3</v>
      </c>
      <c r="B30" s="150" t="s">
        <v>34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60">
        <f>113.14*11</f>
        <v>1244.54</v>
      </c>
      <c r="M30" s="160"/>
    </row>
    <row r="31" spans="1:13" x14ac:dyDescent="0.3">
      <c r="A31" s="33">
        <v>4</v>
      </c>
      <c r="B31" s="156" t="s">
        <v>147</v>
      </c>
      <c r="C31" s="154"/>
      <c r="D31" s="154"/>
      <c r="E31" s="154"/>
      <c r="F31" s="154"/>
      <c r="G31" s="154"/>
      <c r="H31" s="154"/>
      <c r="I31" s="154"/>
      <c r="J31" s="154"/>
      <c r="K31" s="155"/>
      <c r="L31" s="132">
        <v>36168.5</v>
      </c>
      <c r="M31" s="133"/>
    </row>
    <row r="32" spans="1:13" x14ac:dyDescent="0.3">
      <c r="A32" s="33">
        <v>5</v>
      </c>
      <c r="B32" s="154" t="s">
        <v>148</v>
      </c>
      <c r="C32" s="154"/>
      <c r="D32" s="154"/>
      <c r="E32" s="154"/>
      <c r="F32" s="154"/>
      <c r="G32" s="154"/>
      <c r="H32" s="154"/>
      <c r="I32" s="154"/>
      <c r="J32" s="154"/>
      <c r="K32" s="155"/>
      <c r="L32" s="132">
        <v>10581</v>
      </c>
      <c r="M32" s="133"/>
    </row>
    <row r="33" spans="1:15" x14ac:dyDescent="0.3">
      <c r="A33" s="162" t="s">
        <v>49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4"/>
      <c r="L33" s="157">
        <f>SUM(L28:L32)</f>
        <v>88798.35</v>
      </c>
      <c r="M33" s="158"/>
    </row>
    <row r="34" spans="1:15" x14ac:dyDescent="0.3">
      <c r="A34" s="165"/>
      <c r="B34" s="166"/>
      <c r="C34" s="166"/>
      <c r="D34" s="166"/>
      <c r="E34" s="166"/>
      <c r="F34" s="166"/>
      <c r="G34" s="166"/>
      <c r="H34" s="166"/>
      <c r="I34" s="166"/>
      <c r="J34" s="166"/>
      <c r="K34" s="167"/>
      <c r="L34" s="159"/>
      <c r="M34" s="159"/>
    </row>
    <row r="35" spans="1:15" x14ac:dyDescent="0.3">
      <c r="A35" s="141" t="s">
        <v>50</v>
      </c>
      <c r="B35" s="142"/>
      <c r="C35" s="142"/>
      <c r="D35" s="142"/>
      <c r="E35" s="142"/>
      <c r="F35" s="142"/>
      <c r="G35" s="142"/>
      <c r="H35" s="142"/>
      <c r="I35" s="142"/>
      <c r="J35" s="142"/>
      <c r="K35" s="143"/>
      <c r="L35" s="144">
        <v>0</v>
      </c>
      <c r="M35" s="145"/>
    </row>
    <row r="36" spans="1:15" x14ac:dyDescent="0.3">
      <c r="A36" s="141" t="s">
        <v>54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3"/>
      <c r="L36" s="144">
        <f>M25</f>
        <v>36525.69</v>
      </c>
      <c r="M36" s="145"/>
    </row>
    <row r="37" spans="1:15" x14ac:dyDescent="0.3">
      <c r="A37" s="141" t="s">
        <v>51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3"/>
      <c r="L37" s="144">
        <f>J13</f>
        <v>115265.97</v>
      </c>
      <c r="M37" s="146"/>
    </row>
    <row r="38" spans="1:15" x14ac:dyDescent="0.3">
      <c r="A38" s="141" t="s">
        <v>52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3"/>
      <c r="L38" s="144">
        <f>L33</f>
        <v>88798.35</v>
      </c>
      <c r="M38" s="145"/>
    </row>
    <row r="39" spans="1:15" x14ac:dyDescent="0.3">
      <c r="A39" s="141" t="s">
        <v>53</v>
      </c>
      <c r="B39" s="142"/>
      <c r="C39" s="142"/>
      <c r="D39" s="142"/>
      <c r="E39" s="142"/>
      <c r="F39" s="142"/>
      <c r="G39" s="142"/>
      <c r="H39" s="142"/>
      <c r="I39" s="142"/>
      <c r="J39" s="142"/>
      <c r="K39" s="143"/>
      <c r="L39" s="144">
        <f>L37-L38</f>
        <v>26467.619999999995</v>
      </c>
      <c r="M39" s="146"/>
      <c r="O39" s="45"/>
    </row>
    <row r="40" spans="1:15" x14ac:dyDescent="0.3">
      <c r="A40" s="34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</row>
    <row r="41" spans="1:15" x14ac:dyDescent="0.3">
      <c r="A41" s="36"/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8"/>
      <c r="M41" s="148"/>
    </row>
    <row r="42" spans="1:15" x14ac:dyDescent="0.3">
      <c r="A42" s="36"/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</row>
    <row r="43" spans="1:15" x14ac:dyDescent="0.3">
      <c r="A43" s="36"/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</row>
    <row r="44" spans="1:15" x14ac:dyDescent="0.3">
      <c r="A44" s="1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"/>
      <c r="M44" s="1"/>
    </row>
    <row r="45" spans="1:15" x14ac:dyDescent="0.3">
      <c r="A45" s="1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</row>
    <row r="46" spans="1:1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</sheetData>
  <mergeCells count="100">
    <mergeCell ref="E13:F13"/>
    <mergeCell ref="G13:I13"/>
    <mergeCell ref="A17:L17"/>
    <mergeCell ref="A7:G7"/>
    <mergeCell ref="H7:M7"/>
    <mergeCell ref="A8:G8"/>
    <mergeCell ref="H8:M8"/>
    <mergeCell ref="E20:F20"/>
    <mergeCell ref="G20:I20"/>
    <mergeCell ref="J20:L20"/>
    <mergeCell ref="A20:D20"/>
    <mergeCell ref="A10:M10"/>
    <mergeCell ref="A11:D11"/>
    <mergeCell ref="E11:F11"/>
    <mergeCell ref="J13:L13"/>
    <mergeCell ref="A19:M19"/>
    <mergeCell ref="G11:I11"/>
    <mergeCell ref="G12:I12"/>
    <mergeCell ref="J12:L12"/>
    <mergeCell ref="A1:M1"/>
    <mergeCell ref="A2:M2"/>
    <mergeCell ref="A3:M3"/>
    <mergeCell ref="A6:G6"/>
    <mergeCell ref="H6:M6"/>
    <mergeCell ref="A4:D4"/>
    <mergeCell ref="E4:I4"/>
    <mergeCell ref="J4:M4"/>
    <mergeCell ref="A5:B5"/>
    <mergeCell ref="C5:H5"/>
    <mergeCell ref="I5:M5"/>
    <mergeCell ref="L34:M34"/>
    <mergeCell ref="L35:M35"/>
    <mergeCell ref="L30:M30"/>
    <mergeCell ref="E24:F24"/>
    <mergeCell ref="B30:K30"/>
    <mergeCell ref="L27:M27"/>
    <mergeCell ref="B28:K28"/>
    <mergeCell ref="A25:D25"/>
    <mergeCell ref="E25:F25"/>
    <mergeCell ref="G25:I25"/>
    <mergeCell ref="J25:L25"/>
    <mergeCell ref="A33:K33"/>
    <mergeCell ref="A34:K34"/>
    <mergeCell ref="A35:K35"/>
    <mergeCell ref="A39:K39"/>
    <mergeCell ref="A37:K37"/>
    <mergeCell ref="A38:K38"/>
    <mergeCell ref="G24:I24"/>
    <mergeCell ref="J24:L24"/>
    <mergeCell ref="B29:K29"/>
    <mergeCell ref="L28:M28"/>
    <mergeCell ref="L29:M29"/>
    <mergeCell ref="A24:D24"/>
    <mergeCell ref="A26:M26"/>
    <mergeCell ref="B27:K27"/>
    <mergeCell ref="B32:K32"/>
    <mergeCell ref="L32:M32"/>
    <mergeCell ref="B31:K31"/>
    <mergeCell ref="L31:M31"/>
    <mergeCell ref="L33:M33"/>
    <mergeCell ref="B44:K44"/>
    <mergeCell ref="B45:K45"/>
    <mergeCell ref="L45:M45"/>
    <mergeCell ref="A36:K36"/>
    <mergeCell ref="L36:M36"/>
    <mergeCell ref="L38:M38"/>
    <mergeCell ref="L39:M39"/>
    <mergeCell ref="L40:M40"/>
    <mergeCell ref="L41:M41"/>
    <mergeCell ref="L42:M42"/>
    <mergeCell ref="L43:M43"/>
    <mergeCell ref="L37:M37"/>
    <mergeCell ref="B40:K40"/>
    <mergeCell ref="B41:K41"/>
    <mergeCell ref="B42:K42"/>
    <mergeCell ref="B43:K43"/>
    <mergeCell ref="A9:D9"/>
    <mergeCell ref="E9:F9"/>
    <mergeCell ref="G9:I9"/>
    <mergeCell ref="J9:L9"/>
    <mergeCell ref="J22:L22"/>
    <mergeCell ref="G22:I22"/>
    <mergeCell ref="E22:F22"/>
    <mergeCell ref="A22:D22"/>
    <mergeCell ref="J21:L21"/>
    <mergeCell ref="G21:I21"/>
    <mergeCell ref="E21:F21"/>
    <mergeCell ref="A21:D21"/>
    <mergeCell ref="J11:L11"/>
    <mergeCell ref="A12:D12"/>
    <mergeCell ref="E12:F12"/>
    <mergeCell ref="A13:D13"/>
    <mergeCell ref="A16:L16"/>
    <mergeCell ref="A18:L18"/>
    <mergeCell ref="A14:L14"/>
    <mergeCell ref="A15:L15"/>
    <mergeCell ref="A23:D23"/>
    <mergeCell ref="E23:F23"/>
    <mergeCell ref="G23:I23"/>
    <mergeCell ref="J23:L23"/>
  </mergeCells>
  <pageMargins left="0.39370078740157483" right="7.874015748031496E-2" top="0.35433070866141736" bottom="0.35433070866141736" header="0" footer="0"/>
  <pageSetup scale="88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КОМАРОВА 4</vt:lpstr>
      <vt:lpstr>СОДЕРЖАНИЕ ЖИЛЬЯ</vt:lpstr>
      <vt:lpstr>РЕМОНТ ЖИЛЬЯ</vt:lpstr>
      <vt:lpstr>ОТЧЕТ КОМАРОВА 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</cp:lastModifiedBy>
  <cp:lastPrinted>2022-03-25T20:12:19Z</cp:lastPrinted>
  <dcterms:created xsi:type="dcterms:W3CDTF">2015-06-05T18:19:34Z</dcterms:created>
  <dcterms:modified xsi:type="dcterms:W3CDTF">2023-04-03T07:17:28Z</dcterms:modified>
</cp:coreProperties>
</file>