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"/>
    </mc:Choice>
  </mc:AlternateContent>
  <xr:revisionPtr revIDLastSave="0" documentId="13_ncr:1_{A162C372-4355-4CC7-BBB0-8BBB10680A9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ИНИЦИАТИВНАЯ 26" sheetId="1" r:id="rId1"/>
    <sheet name="СОДЕРЖАНИЕ ЖИЛЬЯ" sheetId="2" r:id="rId2"/>
    <sheet name="РЕМОНТ ЖИЛЬЯ" sheetId="3" r:id="rId3"/>
    <sheet name="ОТЧЕТ ИНИЦИАТИ 26." sheetId="4" r:id="rId4"/>
  </sheets>
  <calcPr calcId="191029" refMode="R1C1"/>
</workbook>
</file>

<file path=xl/calcChain.xml><?xml version="1.0" encoding="utf-8"?>
<calcChain xmlns="http://schemas.openxmlformats.org/spreadsheetml/2006/main">
  <c r="L26" i="4" l="1"/>
  <c r="L24" i="4"/>
  <c r="M11" i="4"/>
  <c r="M10" i="4"/>
  <c r="M19" i="4"/>
  <c r="M18" i="4"/>
  <c r="M17" i="4"/>
  <c r="I69" i="2"/>
  <c r="I64" i="2"/>
  <c r="I58" i="2"/>
  <c r="I52" i="2"/>
  <c r="I47" i="2"/>
  <c r="I41" i="2"/>
  <c r="I36" i="2"/>
  <c r="I28" i="2"/>
  <c r="I23" i="2"/>
  <c r="I17" i="2"/>
  <c r="I12" i="2"/>
  <c r="I13" i="2"/>
  <c r="I44" i="1"/>
  <c r="I43" i="1"/>
  <c r="I42" i="1"/>
  <c r="G20" i="4" l="1"/>
  <c r="J20" i="4" l="1"/>
  <c r="M20" i="4"/>
  <c r="K43" i="1"/>
  <c r="K44" i="1"/>
  <c r="E22" i="1"/>
  <c r="K29" i="1"/>
  <c r="K30" i="1"/>
  <c r="K31" i="1"/>
  <c r="K32" i="1"/>
  <c r="K33" i="1"/>
  <c r="K34" i="1"/>
  <c r="K35" i="1"/>
  <c r="K36" i="1"/>
  <c r="K37" i="1"/>
  <c r="K27" i="1"/>
  <c r="I68" i="2"/>
  <c r="I62" i="2"/>
  <c r="I56" i="2"/>
  <c r="I51" i="2"/>
  <c r="I45" i="2"/>
  <c r="I40" i="2"/>
  <c r="I35" i="2"/>
  <c r="I27" i="2"/>
  <c r="I21" i="2"/>
  <c r="I16" i="2"/>
  <c r="I11" i="2"/>
  <c r="I18" i="2"/>
  <c r="I24" i="2" s="1"/>
  <c r="I32" i="2" s="1"/>
  <c r="I37" i="2" s="1"/>
  <c r="I42" i="2" s="1"/>
  <c r="I48" i="2" s="1"/>
  <c r="I53" i="2" s="1"/>
  <c r="I59" i="2" s="1"/>
  <c r="I65" i="2" s="1"/>
  <c r="I71" i="2" s="1"/>
  <c r="K42" i="1" l="1"/>
  <c r="M27" i="1"/>
  <c r="C28" i="1" s="1"/>
  <c r="M11" i="1"/>
  <c r="C12" i="1" s="1"/>
  <c r="M12" i="1" s="1"/>
  <c r="C13" i="1" l="1"/>
  <c r="M13" i="1" s="1"/>
  <c r="C14" i="1" s="1"/>
  <c r="M14" i="1" s="1"/>
  <c r="M28" i="1"/>
  <c r="C29" i="1" s="1"/>
  <c r="M29" i="1" s="1"/>
  <c r="C30" i="1" s="1"/>
  <c r="L29" i="4"/>
  <c r="L34" i="4" s="1"/>
  <c r="L35" i="4" s="1"/>
  <c r="J12" i="4"/>
  <c r="G12" i="4"/>
  <c r="M12" i="4"/>
  <c r="K45" i="1"/>
  <c r="I45" i="1"/>
  <c r="L32" i="4" l="1"/>
  <c r="M21" i="4"/>
  <c r="C15" i="1"/>
  <c r="M15" i="1" s="1"/>
  <c r="M30" i="1"/>
  <c r="C31" i="1" s="1"/>
  <c r="G38" i="1"/>
  <c r="E38" i="1"/>
  <c r="G22" i="1"/>
  <c r="C16" i="1" l="1"/>
  <c r="M16" i="1" s="1"/>
  <c r="M31" i="1"/>
  <c r="C32" i="1" s="1"/>
  <c r="L6" i="1"/>
  <c r="L5" i="1"/>
  <c r="I72" i="2"/>
  <c r="I21" i="1" s="1"/>
  <c r="K21" i="1" s="1"/>
  <c r="I66" i="2"/>
  <c r="I20" i="1" s="1"/>
  <c r="K20" i="1" s="1"/>
  <c r="I60" i="2"/>
  <c r="I19" i="1" s="1"/>
  <c r="K19" i="1" s="1"/>
  <c r="I54" i="2"/>
  <c r="I18" i="1" s="1"/>
  <c r="K18" i="1" s="1"/>
  <c r="I49" i="2"/>
  <c r="I17" i="1" s="1"/>
  <c r="K17" i="1" s="1"/>
  <c r="I43" i="2"/>
  <c r="I16" i="1" s="1"/>
  <c r="K16" i="1" s="1"/>
  <c r="I38" i="2"/>
  <c r="I15" i="1" s="1"/>
  <c r="K15" i="1" s="1"/>
  <c r="I33" i="2"/>
  <c r="I14" i="1" s="1"/>
  <c r="K14" i="1" s="1"/>
  <c r="I25" i="2"/>
  <c r="I13" i="1" s="1"/>
  <c r="K13" i="1" s="1"/>
  <c r="I19" i="2"/>
  <c r="I12" i="1" s="1"/>
  <c r="K12" i="1" s="1"/>
  <c r="I14" i="2"/>
  <c r="I11" i="1" s="1"/>
  <c r="K11" i="1" s="1"/>
  <c r="C17" i="1" l="1"/>
  <c r="M17" i="1" s="1"/>
  <c r="M32" i="1"/>
  <c r="C33" i="1" s="1"/>
  <c r="I73" i="2"/>
  <c r="I22" i="1"/>
  <c r="C18" i="1" l="1"/>
  <c r="M18" i="1" s="1"/>
  <c r="M33" i="1"/>
  <c r="C34" i="1" s="1"/>
  <c r="C19" i="1" l="1"/>
  <c r="M19" i="1" s="1"/>
  <c r="M34" i="1"/>
  <c r="C35" i="1" s="1"/>
  <c r="K22" i="1"/>
  <c r="K23" i="1" s="1"/>
  <c r="C20" i="1" l="1"/>
  <c r="M20" i="1" s="1"/>
  <c r="M35" i="1"/>
  <c r="C36" i="1" s="1"/>
  <c r="C21" i="1" l="1"/>
  <c r="M21" i="1" s="1"/>
  <c r="M36" i="1"/>
  <c r="C37" i="1" s="1"/>
  <c r="M37" i="1" s="1"/>
  <c r="M38" i="1" s="1"/>
  <c r="I12" i="3"/>
  <c r="I7" i="3"/>
  <c r="I28" i="1" l="1"/>
  <c r="I13" i="3"/>
  <c r="I7" i="2"/>
  <c r="I38" i="1" l="1"/>
  <c r="K28" i="1"/>
  <c r="K38" i="1" s="1"/>
  <c r="K39" i="1" s="1"/>
  <c r="M52" i="1" s="1"/>
  <c r="M45" i="1"/>
  <c r="M22" i="1"/>
  <c r="M51" i="1" s="1"/>
</calcChain>
</file>

<file path=xl/sharedStrings.xml><?xml version="1.0" encoding="utf-8"?>
<sst xmlns="http://schemas.openxmlformats.org/spreadsheetml/2006/main" count="336" uniqueCount="141">
  <si>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</si>
  <si>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</si>
  <si>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</si>
  <si>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</si>
  <si>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</si>
  <si>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</si>
  <si>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</si>
  <si>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</si>
  <si>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</si>
  <si>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</si>
  <si>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</si>
  <si>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</si>
  <si>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</si>
  <si>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</si>
  <si>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</si>
  <si>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</si>
  <si>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</si>
  <si>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</si>
  <si>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</si>
  <si>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</si>
  <si>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</si>
  <si>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</si>
  <si>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</si>
  <si>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</si>
  <si>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</si>
  <si>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</si>
  <si>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</si>
  <si>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</si>
  <si>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</si>
  <si>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</si>
  <si>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</si>
  <si>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</si>
  <si>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</si>
  <si>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</si>
  <si>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</si>
  <si>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</si>
  <si>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</si>
  <si>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</si>
  <si>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</si>
  <si>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</si>
  <si>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</si>
  <si>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</si>
  <si>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</si>
  <si>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</si>
  <si>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</si>
  <si>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</si>
  <si>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</si>
  <si>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</si>
  <si>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</si>
  <si>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</si>
  <si>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</si>
  <si>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</si>
  <si>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</si>
  <si>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</si>
  <si>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</si>
  <si>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</si>
  <si>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</si>
  <si>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</si>
  <si>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</si>
  <si>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Начисленно средств за 2022г.</t>
  </si>
  <si>
    <t>Оплачено средств за 2022г.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</si>
  <si>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</si>
  <si>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</si>
  <si>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</si>
  <si>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</si>
  <si>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</si>
  <si>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</si>
  <si>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</si>
  <si>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</si>
  <si>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</si>
  <si>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</si>
  <si>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Февраль 2022г.</t>
  </si>
  <si>
    <t>ИТОГО февраль 2022г.</t>
  </si>
  <si>
    <t>Март 2022г.</t>
  </si>
  <si>
    <t>ИТОГО март 2022г.</t>
  </si>
  <si>
    <t>Апрель 2022г.</t>
  </si>
  <si>
    <t>ИТОГО апрель 2022г.</t>
  </si>
  <si>
    <t>Май 2022г.</t>
  </si>
  <si>
    <t>ИТОГО май 2022г.</t>
  </si>
  <si>
    <t>Июнь 2022г.</t>
  </si>
  <si>
    <t>ИТОГО июнь 2022г.</t>
  </si>
  <si>
    <t>Июль 2022г.</t>
  </si>
  <si>
    <t>ИТОГО июль 2022г.</t>
  </si>
  <si>
    <t>Август 2022г.</t>
  </si>
  <si>
    <t>ИТОГО август 2022г.</t>
  </si>
  <si>
    <t>Сентябрь 2022г.</t>
  </si>
  <si>
    <t>ИТОГО сентябрьь 2022г.</t>
  </si>
  <si>
    <t>Октябрь 2022г.</t>
  </si>
  <si>
    <t>ИТОГО октябрь 2021г.</t>
  </si>
  <si>
    <t>Ноябрь 2022г.</t>
  </si>
  <si>
    <t>ИТОГО ноябрь 2022г.</t>
  </si>
  <si>
    <t>Декабрь 2022г.</t>
  </si>
  <si>
    <t>ИТОГО декабрь 2022г.</t>
  </si>
  <si>
    <t xml:space="preserve">ИТОГО за 2022г. </t>
  </si>
  <si>
    <t>28.02.2022г.</t>
  </si>
  <si>
    <t>31.03.2022г.</t>
  </si>
  <si>
    <t>30.04.2022г.</t>
  </si>
  <si>
    <t>31.05.2022г.</t>
  </si>
  <si>
    <t>Проверка вентканалов и дымоходов</t>
  </si>
  <si>
    <t>усл.</t>
  </si>
  <si>
    <t>30.06.2022г.</t>
  </si>
  <si>
    <t>31.07.2022г.</t>
  </si>
  <si>
    <t>31.08.2022г.</t>
  </si>
  <si>
    <t>30.09.2022г.</t>
  </si>
  <si>
    <t>31.10.2022г.</t>
  </si>
  <si>
    <t>30.11.2022г.</t>
  </si>
  <si>
    <t>Задолженность на 31.12.2022г.</t>
  </si>
  <si>
    <t>Информация за 2022г.</t>
  </si>
  <si>
    <t>ОТЧЕТ ООО "Управляющая компания "ЮгДомКомфорт" за 2022г. перед собственниками</t>
  </si>
  <si>
    <t>31.12.2022г.</t>
  </si>
  <si>
    <t>ТО ВДГО</t>
  </si>
  <si>
    <t>Содержание общего имущества МКД -5,45 руб.</t>
  </si>
  <si>
    <t>Ремонт общего имущества МКД - 5,45 руб.</t>
  </si>
  <si>
    <t>Управление многоквартирным домом - 2,18 руб.</t>
  </si>
  <si>
    <t>Содержание газовых сетей - 0,07 руб.</t>
  </si>
  <si>
    <t>Должники на 01.02.2022г.</t>
  </si>
  <si>
    <t>Баланс дома на 01.02.2022г.</t>
  </si>
  <si>
    <t>на доме № 10 по ул. Жуковского</t>
  </si>
  <si>
    <t>за период с 01.02.2022г. по 31.12.2022г.</t>
  </si>
  <si>
    <t>Управляющая компания ООО "УК "ЮгДомКомфорт" с  01.02.2022 г.</t>
  </si>
  <si>
    <t>МАРТ 2022г.</t>
  </si>
  <si>
    <t>31.03.2022г</t>
  </si>
  <si>
    <t>с 01.02.2022г. по 31.12.2022г.</t>
  </si>
  <si>
    <t>Ремонт ОИ</t>
  </si>
  <si>
    <t>Содержание ОИ</t>
  </si>
  <si>
    <t>S жилых помещений - 800,01 м²</t>
  </si>
  <si>
    <t>Протокол №1 от 26 ноября 2021г.</t>
  </si>
  <si>
    <t>Тариф -15,45 руб.</t>
  </si>
  <si>
    <t>Запуск системы ЦО после аварийной остановки</t>
  </si>
  <si>
    <t>дома по адресу: Ростовская область, г. Таганрог, ул.Инициативная, д.26</t>
  </si>
  <si>
    <t>Приказ ГЖИ № 12-Л  от 11.01.22г.</t>
  </si>
  <si>
    <t>Лицевой счет МКД по адресу: г. Таганрог, ул.  Инициативная, д. 26</t>
  </si>
  <si>
    <t>Протокол №1 от 26 октября 2021г.</t>
  </si>
  <si>
    <t>Тариф -13,15 руб.</t>
  </si>
  <si>
    <t>S жилых помещений - 473,32 м²</t>
  </si>
  <si>
    <t>Доп. Услуги</t>
  </si>
  <si>
    <t xml:space="preserve">Замена участка трубопровода ЦК в перекрытии между этажами </t>
  </si>
  <si>
    <t>Окраска трубопровода газового</t>
  </si>
  <si>
    <t>Окраска козырька</t>
  </si>
  <si>
    <t>Покос на придомовой территории</t>
  </si>
  <si>
    <t xml:space="preserve">Проверка венткеаналов и дымоходов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</si>
</sst>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2" fontId="3" fillId="0" borderId="4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2" fontId="3" fillId="0" borderId="4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4" fontId="3" fillId="0" borderId="1" xfId="0" applyNumberFormat="1" applyFont="1" applyBorder="1"/>
    <xf numFmtId="0" fontId="3" fillId="0" borderId="3" xfId="0" applyFont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2" fontId="3" fillId="2" borderId="1" xfId="0" applyNumberFormat="1" applyFont="1" applyFill="1" applyBorder="1"/>
    <xf numFmtId="0" fontId="3" fillId="2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0" borderId="1" xfId="0" applyNumberFormat="1" applyFont="1" applyBorder="1"/>
    <xf numFmtId="2" fontId="8" fillId="0" borderId="4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3" xfId="0" applyNumberFormat="1" applyFont="1" applyBorder="1"/>
    <xf numFmtId="2" fontId="8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56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5" t="s">
        <v>131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x14ac:dyDescent="0.3">
      <c r="A2" s="53" t="s">
        <v>134</v>
      </c>
      <c r="B2" s="54"/>
      <c r="C2" s="54"/>
      <c r="D2" s="62"/>
      <c r="E2" s="53" t="s">
        <v>132</v>
      </c>
      <c r="F2" s="54"/>
      <c r="G2" s="54"/>
      <c r="H2" s="54"/>
      <c r="I2" s="62"/>
      <c r="J2" s="53" t="s">
        <v>130</v>
      </c>
      <c r="K2" s="54"/>
      <c r="L2" s="54"/>
      <c r="M2" s="62"/>
    </row>
    <row r="3" spans="1:13" x14ac:dyDescent="0.3">
      <c r="A3" s="53" t="s">
        <v>133</v>
      </c>
      <c r="B3" s="62"/>
      <c r="C3" s="53" t="s">
        <v>111</v>
      </c>
      <c r="D3" s="54"/>
      <c r="E3" s="54"/>
      <c r="F3" s="54"/>
      <c r="G3" s="54"/>
      <c r="H3" s="62"/>
      <c r="I3" s="53" t="s">
        <v>112</v>
      </c>
      <c r="J3" s="54"/>
      <c r="K3" s="54"/>
      <c r="L3" s="54"/>
      <c r="M3" s="62"/>
    </row>
    <row r="4" spans="1:13" x14ac:dyDescent="0.3">
      <c r="A4" s="53" t="s">
        <v>113</v>
      </c>
      <c r="B4" s="54"/>
      <c r="C4" s="54"/>
      <c r="D4" s="54"/>
      <c r="E4" s="54"/>
      <c r="F4" s="54"/>
      <c r="G4" s="62"/>
      <c r="H4" s="53" t="s">
        <v>114</v>
      </c>
      <c r="I4" s="54"/>
      <c r="J4" s="54"/>
      <c r="K4" s="54"/>
      <c r="L4" s="54"/>
      <c r="M4" s="62"/>
    </row>
    <row r="5" spans="1:13" x14ac:dyDescent="0.3">
      <c r="A5" s="53" t="s">
        <v>115</v>
      </c>
      <c r="B5" s="54"/>
      <c r="C5" s="54"/>
      <c r="D5" s="62"/>
      <c r="E5" s="51">
        <v>0</v>
      </c>
      <c r="F5" s="52"/>
      <c r="G5" s="53" t="s">
        <v>59</v>
      </c>
      <c r="H5" s="54"/>
      <c r="I5" s="54"/>
      <c r="J5" s="54"/>
      <c r="K5" s="62"/>
      <c r="L5" s="51">
        <f>E22+E38</f>
        <v>56631.519999999997</v>
      </c>
      <c r="M5" s="52"/>
    </row>
    <row r="6" spans="1:13" x14ac:dyDescent="0.3">
      <c r="A6" s="53" t="s">
        <v>116</v>
      </c>
      <c r="B6" s="54"/>
      <c r="C6" s="54"/>
      <c r="D6" s="62"/>
      <c r="E6" s="51">
        <v>0</v>
      </c>
      <c r="F6" s="52"/>
      <c r="G6" s="53" t="s">
        <v>60</v>
      </c>
      <c r="H6" s="54"/>
      <c r="I6" s="54"/>
      <c r="J6" s="54"/>
      <c r="K6" s="62"/>
      <c r="L6" s="51">
        <f>G22+G38</f>
        <v>51336.58</v>
      </c>
      <c r="M6" s="62"/>
    </row>
    <row r="7" spans="1:13" x14ac:dyDescent="0.3">
      <c r="A7" s="92" t="s">
        <v>107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3" x14ac:dyDescent="0.3">
      <c r="A8" s="75" t="s">
        <v>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14.25" customHeight="1" x14ac:dyDescent="0.3">
      <c r="A9" s="53" t="s">
        <v>55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1">
        <v>0</v>
      </c>
      <c r="M9" s="52"/>
    </row>
    <row r="10" spans="1:13" ht="54.75" customHeight="1" x14ac:dyDescent="0.3">
      <c r="A10" s="78" t="s">
        <v>1</v>
      </c>
      <c r="B10" s="78"/>
      <c r="C10" s="79" t="s">
        <v>6</v>
      </c>
      <c r="D10" s="78"/>
      <c r="E10" s="79" t="s">
        <v>2</v>
      </c>
      <c r="F10" s="78"/>
      <c r="G10" s="79" t="s">
        <v>3</v>
      </c>
      <c r="H10" s="79"/>
      <c r="I10" s="80" t="s">
        <v>4</v>
      </c>
      <c r="J10" s="80"/>
      <c r="K10" s="81" t="s">
        <v>5</v>
      </c>
      <c r="L10" s="82"/>
      <c r="M10" s="2" t="s">
        <v>8</v>
      </c>
    </row>
    <row r="11" spans="1:13" x14ac:dyDescent="0.3">
      <c r="A11" s="55" t="s">
        <v>61</v>
      </c>
      <c r="B11" s="55"/>
      <c r="C11" s="51">
        <v>0</v>
      </c>
      <c r="D11" s="52"/>
      <c r="E11" s="51">
        <v>2574.16</v>
      </c>
      <c r="F11" s="52"/>
      <c r="G11" s="51">
        <v>0</v>
      </c>
      <c r="H11" s="52"/>
      <c r="I11" s="61">
        <f>'СОДЕРЖАНИЕ ЖИЛЬЯ'!I14</f>
        <v>1434.9310200000002</v>
      </c>
      <c r="J11" s="62"/>
      <c r="K11" s="58">
        <f>G11-I11</f>
        <v>-1434.9310200000002</v>
      </c>
      <c r="L11" s="55"/>
      <c r="M11" s="40">
        <f>C11+E11-G11</f>
        <v>2574.16</v>
      </c>
    </row>
    <row r="12" spans="1:13" x14ac:dyDescent="0.3">
      <c r="A12" s="55" t="s">
        <v>62</v>
      </c>
      <c r="B12" s="55"/>
      <c r="C12" s="51">
        <f>M11</f>
        <v>2574.16</v>
      </c>
      <c r="D12" s="52"/>
      <c r="E12" s="51">
        <v>2574.16</v>
      </c>
      <c r="F12" s="52"/>
      <c r="G12" s="51">
        <v>1924.19</v>
      </c>
      <c r="H12" s="52"/>
      <c r="I12" s="61">
        <f>'СОДЕРЖАНИЕ ЖИЛЬЯ'!I19</f>
        <v>1504.9691700000001</v>
      </c>
      <c r="J12" s="62"/>
      <c r="K12" s="58">
        <f t="shared" ref="K12" si="0">G12-I12</f>
        <v>419.22082999999998</v>
      </c>
      <c r="L12" s="55"/>
      <c r="M12" s="40">
        <f t="shared" ref="M12:M21" si="1">C12+E12-G12</f>
        <v>3224.1299999999997</v>
      </c>
    </row>
    <row r="13" spans="1:13" x14ac:dyDescent="0.3">
      <c r="A13" s="55" t="s">
        <v>63</v>
      </c>
      <c r="B13" s="55"/>
      <c r="C13" s="51">
        <f t="shared" ref="C13:C21" si="2">M12</f>
        <v>3224.1299999999997</v>
      </c>
      <c r="D13" s="52"/>
      <c r="E13" s="51">
        <v>2574.16</v>
      </c>
      <c r="F13" s="52"/>
      <c r="G13" s="51">
        <v>2224.5500000000002</v>
      </c>
      <c r="H13" s="52"/>
      <c r="I13" s="61">
        <f>'СОДЕРЖАНИЕ ЖИЛЬЯ'!I25</f>
        <v>2516.7814600000002</v>
      </c>
      <c r="J13" s="62"/>
      <c r="K13" s="58">
        <f t="shared" ref="K13:K21" si="3">G13-I13</f>
        <v>-292.23145999999997</v>
      </c>
      <c r="L13" s="55"/>
      <c r="M13" s="40">
        <f t="shared" si="1"/>
        <v>3573.7399999999989</v>
      </c>
    </row>
    <row r="14" spans="1:13" x14ac:dyDescent="0.3">
      <c r="A14" s="55" t="s">
        <v>64</v>
      </c>
      <c r="B14" s="55"/>
      <c r="C14" s="51">
        <f t="shared" si="2"/>
        <v>3573.7399999999989</v>
      </c>
      <c r="D14" s="52"/>
      <c r="E14" s="51">
        <v>2574.16</v>
      </c>
      <c r="F14" s="52"/>
      <c r="G14" s="51">
        <v>2182.31</v>
      </c>
      <c r="H14" s="52"/>
      <c r="I14" s="61">
        <f>'СОДЕРЖАНИЕ ЖИЛЬЯ'!I33</f>
        <v>16932.77781</v>
      </c>
      <c r="J14" s="62"/>
      <c r="K14" s="58">
        <f t="shared" si="3"/>
        <v>-14750.46781</v>
      </c>
      <c r="L14" s="55"/>
      <c r="M14" s="40">
        <f t="shared" si="1"/>
        <v>3965.5899999999988</v>
      </c>
    </row>
    <row r="15" spans="1:13" x14ac:dyDescent="0.3">
      <c r="A15" s="55" t="s">
        <v>65</v>
      </c>
      <c r="B15" s="55"/>
      <c r="C15" s="51">
        <f t="shared" si="2"/>
        <v>3965.5899999999988</v>
      </c>
      <c r="D15" s="52"/>
      <c r="E15" s="51">
        <v>2574.16</v>
      </c>
      <c r="F15" s="52"/>
      <c r="G15" s="51">
        <v>2947.82</v>
      </c>
      <c r="H15" s="52"/>
      <c r="I15" s="61">
        <f>'СОДЕРЖАНИЕ ЖИЛЬЯ'!I38</f>
        <v>1543.8259200000002</v>
      </c>
      <c r="J15" s="62"/>
      <c r="K15" s="58">
        <f t="shared" si="3"/>
        <v>1403.9940799999999</v>
      </c>
      <c r="L15" s="55"/>
      <c r="M15" s="40">
        <f t="shared" si="1"/>
        <v>3591.929999999998</v>
      </c>
    </row>
    <row r="16" spans="1:13" x14ac:dyDescent="0.3">
      <c r="A16" s="55" t="s">
        <v>66</v>
      </c>
      <c r="B16" s="55"/>
      <c r="C16" s="51">
        <f t="shared" si="2"/>
        <v>3591.929999999998</v>
      </c>
      <c r="D16" s="52"/>
      <c r="E16" s="51">
        <v>2574.16</v>
      </c>
      <c r="F16" s="52"/>
      <c r="G16" s="51">
        <v>2518.25</v>
      </c>
      <c r="H16" s="52"/>
      <c r="I16" s="61">
        <f>'СОДЕРЖАНИЕ ЖИЛЬЯ'!I43</f>
        <v>1643.69841</v>
      </c>
      <c r="J16" s="62"/>
      <c r="K16" s="58">
        <f t="shared" si="3"/>
        <v>874.55159000000003</v>
      </c>
      <c r="L16" s="55"/>
      <c r="M16" s="40">
        <f t="shared" si="1"/>
        <v>3647.8399999999983</v>
      </c>
    </row>
    <row r="17" spans="1:13" x14ac:dyDescent="0.3">
      <c r="A17" s="55" t="s">
        <v>67</v>
      </c>
      <c r="B17" s="55"/>
      <c r="C17" s="51">
        <f t="shared" si="2"/>
        <v>3647.8399999999983</v>
      </c>
      <c r="D17" s="52"/>
      <c r="E17" s="51">
        <v>2574.16</v>
      </c>
      <c r="F17" s="52"/>
      <c r="G17" s="51">
        <v>1720.1</v>
      </c>
      <c r="H17" s="52"/>
      <c r="I17" s="61">
        <f>'СОДЕРЖАНИЕ ЖИЛЬЯ'!I49</f>
        <v>3921.7886100000001</v>
      </c>
      <c r="J17" s="62"/>
      <c r="K17" s="58">
        <f t="shared" si="3"/>
        <v>-2201.6886100000002</v>
      </c>
      <c r="L17" s="55"/>
      <c r="M17" s="40">
        <f t="shared" si="1"/>
        <v>4501.8999999999978</v>
      </c>
    </row>
    <row r="18" spans="1:13" x14ac:dyDescent="0.3">
      <c r="A18" s="55" t="s">
        <v>68</v>
      </c>
      <c r="B18" s="55"/>
      <c r="C18" s="51">
        <f t="shared" si="2"/>
        <v>4501.8999999999978</v>
      </c>
      <c r="D18" s="52"/>
      <c r="E18" s="51">
        <v>2574.16</v>
      </c>
      <c r="F18" s="52"/>
      <c r="G18" s="51">
        <v>2828.2</v>
      </c>
      <c r="H18" s="52"/>
      <c r="I18" s="61">
        <f>'СОДЕРЖАНИЕ ЖИЛЬЯ'!I54</f>
        <v>1752.7133100000001</v>
      </c>
      <c r="J18" s="62"/>
      <c r="K18" s="58">
        <f t="shared" si="3"/>
        <v>1075.4866899999997</v>
      </c>
      <c r="L18" s="55"/>
      <c r="M18" s="40">
        <f t="shared" si="1"/>
        <v>4247.8599999999979</v>
      </c>
    </row>
    <row r="19" spans="1:13" x14ac:dyDescent="0.3">
      <c r="A19" s="55" t="s">
        <v>69</v>
      </c>
      <c r="B19" s="55"/>
      <c r="C19" s="51">
        <f t="shared" si="2"/>
        <v>4247.8599999999979</v>
      </c>
      <c r="D19" s="52"/>
      <c r="E19" s="51">
        <v>2574.16</v>
      </c>
      <c r="F19" s="52"/>
      <c r="G19" s="51">
        <v>1634.11</v>
      </c>
      <c r="H19" s="52"/>
      <c r="I19" s="61">
        <f>'СОДЕРЖАНИЕ ЖИЛЬЯ'!I60</f>
        <v>5713.0083599999998</v>
      </c>
      <c r="J19" s="62"/>
      <c r="K19" s="58">
        <f t="shared" si="3"/>
        <v>-4078.8983600000001</v>
      </c>
      <c r="L19" s="55"/>
      <c r="M19" s="40">
        <f t="shared" si="1"/>
        <v>5187.909999999998</v>
      </c>
    </row>
    <row r="20" spans="1:13" x14ac:dyDescent="0.3">
      <c r="A20" s="55" t="s">
        <v>70</v>
      </c>
      <c r="B20" s="55"/>
      <c r="C20" s="51">
        <f t="shared" si="2"/>
        <v>5187.909999999998</v>
      </c>
      <c r="D20" s="52"/>
      <c r="E20" s="51">
        <v>2574.16</v>
      </c>
      <c r="F20" s="52"/>
      <c r="G20" s="51">
        <v>4567.25</v>
      </c>
      <c r="H20" s="52"/>
      <c r="I20" s="61">
        <f>'СОДЕРЖАНИЕ ЖИЛЬЯ'!I66</f>
        <v>5025.8349600000001</v>
      </c>
      <c r="J20" s="62"/>
      <c r="K20" s="58">
        <f t="shared" si="3"/>
        <v>-458.58496000000014</v>
      </c>
      <c r="L20" s="55"/>
      <c r="M20" s="40">
        <f t="shared" si="1"/>
        <v>3194.8199999999979</v>
      </c>
    </row>
    <row r="21" spans="1:13" x14ac:dyDescent="0.3">
      <c r="A21" s="55" t="s">
        <v>7</v>
      </c>
      <c r="B21" s="55"/>
      <c r="C21" s="51">
        <f t="shared" si="2"/>
        <v>3194.8199999999979</v>
      </c>
      <c r="D21" s="52"/>
      <c r="E21" s="51">
        <v>2574.16</v>
      </c>
      <c r="F21" s="52"/>
      <c r="G21" s="51">
        <v>3121.52</v>
      </c>
      <c r="H21" s="52"/>
      <c r="I21" s="61">
        <f>'СОДЕРЖАНИЕ ЖИЛЬЯ'!I72</f>
        <v>5373.6845400000002</v>
      </c>
      <c r="J21" s="62"/>
      <c r="K21" s="58">
        <f t="shared" si="3"/>
        <v>-2252.1645400000002</v>
      </c>
      <c r="L21" s="55"/>
      <c r="M21" s="40">
        <f t="shared" si="1"/>
        <v>2647.4599999999978</v>
      </c>
    </row>
    <row r="22" spans="1:13" x14ac:dyDescent="0.3">
      <c r="A22" s="60" t="s">
        <v>9</v>
      </c>
      <c r="B22" s="60"/>
      <c r="C22" s="63"/>
      <c r="D22" s="64"/>
      <c r="E22" s="59">
        <f>SUM(E11:E21)</f>
        <v>28315.759999999998</v>
      </c>
      <c r="F22" s="60"/>
      <c r="G22" s="59">
        <f>SUM(G11:G21)</f>
        <v>25668.3</v>
      </c>
      <c r="H22" s="59"/>
      <c r="I22" s="59">
        <f>SUM(I11:I21)</f>
        <v>47364.013570000003</v>
      </c>
      <c r="J22" s="59"/>
      <c r="K22" s="59">
        <f>SUM(K11:K21)</f>
        <v>-21695.713570000004</v>
      </c>
      <c r="L22" s="60"/>
      <c r="M22" s="3">
        <f>M21</f>
        <v>2647.4599999999978</v>
      </c>
    </row>
    <row r="23" spans="1:13" x14ac:dyDescent="0.3">
      <c r="A23" s="53" t="s">
        <v>58</v>
      </c>
      <c r="B23" s="54"/>
      <c r="C23" s="54"/>
      <c r="D23" s="54"/>
      <c r="E23" s="54"/>
      <c r="F23" s="54"/>
      <c r="G23" s="54"/>
      <c r="H23" s="54"/>
      <c r="I23" s="54"/>
      <c r="J23" s="54"/>
      <c r="K23" s="58">
        <f>L9+K22</f>
        <v>-21695.713570000004</v>
      </c>
      <c r="L23" s="58"/>
      <c r="M23" s="39"/>
    </row>
    <row r="24" spans="1:13" x14ac:dyDescent="0.3">
      <c r="A24" s="75" t="s">
        <v>10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13" x14ac:dyDescent="0.3">
      <c r="A25" s="53" t="s">
        <v>56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1">
        <v>0</v>
      </c>
      <c r="M25" s="52"/>
    </row>
    <row r="26" spans="1:13" ht="53.25" customHeight="1" x14ac:dyDescent="0.3">
      <c r="A26" s="78" t="s">
        <v>1</v>
      </c>
      <c r="B26" s="78"/>
      <c r="C26" s="79" t="s">
        <v>6</v>
      </c>
      <c r="D26" s="78"/>
      <c r="E26" s="79" t="s">
        <v>2</v>
      </c>
      <c r="F26" s="78"/>
      <c r="G26" s="79" t="s">
        <v>3</v>
      </c>
      <c r="H26" s="79"/>
      <c r="I26" s="80" t="s">
        <v>4</v>
      </c>
      <c r="J26" s="80"/>
      <c r="K26" s="81" t="s">
        <v>5</v>
      </c>
      <c r="L26" s="82"/>
      <c r="M26" s="2" t="s">
        <v>8</v>
      </c>
    </row>
    <row r="27" spans="1:13" x14ac:dyDescent="0.3">
      <c r="A27" s="55" t="s">
        <v>61</v>
      </c>
      <c r="B27" s="55"/>
      <c r="C27" s="51">
        <v>0</v>
      </c>
      <c r="D27" s="52"/>
      <c r="E27" s="51">
        <v>2574.16</v>
      </c>
      <c r="F27" s="52"/>
      <c r="G27" s="51">
        <v>0</v>
      </c>
      <c r="H27" s="52"/>
      <c r="I27" s="58">
        <v>0</v>
      </c>
      <c r="J27" s="58"/>
      <c r="K27" s="58">
        <f>G27-I27</f>
        <v>0</v>
      </c>
      <c r="L27" s="55"/>
      <c r="M27" s="40">
        <f>C27+E27-G27</f>
        <v>2574.16</v>
      </c>
    </row>
    <row r="28" spans="1:13" x14ac:dyDescent="0.3">
      <c r="A28" s="55" t="s">
        <v>62</v>
      </c>
      <c r="B28" s="55"/>
      <c r="C28" s="51">
        <f>M27</f>
        <v>2574.16</v>
      </c>
      <c r="D28" s="52"/>
      <c r="E28" s="51">
        <v>2574.16</v>
      </c>
      <c r="F28" s="52"/>
      <c r="G28" s="51">
        <v>1924.19</v>
      </c>
      <c r="H28" s="52"/>
      <c r="I28" s="58">
        <f>'РЕМОНТ ЖИЛЬЯ'!I12</f>
        <v>9395</v>
      </c>
      <c r="J28" s="58"/>
      <c r="K28" s="58">
        <f t="shared" ref="K28:K37" si="4">G28-I28</f>
        <v>-7470.8099999999995</v>
      </c>
      <c r="L28" s="55"/>
      <c r="M28" s="40">
        <f t="shared" ref="M28:M37" si="5">C28+E28-G28</f>
        <v>3224.1299999999997</v>
      </c>
    </row>
    <row r="29" spans="1:13" x14ac:dyDescent="0.3">
      <c r="A29" s="55" t="s">
        <v>63</v>
      </c>
      <c r="B29" s="55"/>
      <c r="C29" s="51">
        <f t="shared" ref="C29:C37" si="6">M28</f>
        <v>3224.1299999999997</v>
      </c>
      <c r="D29" s="52"/>
      <c r="E29" s="51">
        <v>2574.16</v>
      </c>
      <c r="F29" s="52"/>
      <c r="G29" s="51">
        <v>2224.5500000000002</v>
      </c>
      <c r="H29" s="52"/>
      <c r="I29" s="58">
        <v>0</v>
      </c>
      <c r="J29" s="58"/>
      <c r="K29" s="58">
        <f t="shared" si="4"/>
        <v>2224.5500000000002</v>
      </c>
      <c r="L29" s="55"/>
      <c r="M29" s="40">
        <f t="shared" si="5"/>
        <v>3573.7399999999989</v>
      </c>
    </row>
    <row r="30" spans="1:13" x14ac:dyDescent="0.3">
      <c r="A30" s="55" t="s">
        <v>64</v>
      </c>
      <c r="B30" s="55"/>
      <c r="C30" s="51">
        <f t="shared" si="6"/>
        <v>3573.7399999999989</v>
      </c>
      <c r="D30" s="52"/>
      <c r="E30" s="51">
        <v>2574.16</v>
      </c>
      <c r="F30" s="52"/>
      <c r="G30" s="51">
        <v>2182.31</v>
      </c>
      <c r="H30" s="52"/>
      <c r="I30" s="58">
        <v>0</v>
      </c>
      <c r="J30" s="58"/>
      <c r="K30" s="58">
        <f t="shared" si="4"/>
        <v>2182.31</v>
      </c>
      <c r="L30" s="55"/>
      <c r="M30" s="40">
        <f t="shared" si="5"/>
        <v>3965.5899999999988</v>
      </c>
    </row>
    <row r="31" spans="1:13" x14ac:dyDescent="0.3">
      <c r="A31" s="55" t="s">
        <v>65</v>
      </c>
      <c r="B31" s="55"/>
      <c r="C31" s="51">
        <f t="shared" si="6"/>
        <v>3965.5899999999988</v>
      </c>
      <c r="D31" s="52"/>
      <c r="E31" s="51">
        <v>2574.16</v>
      </c>
      <c r="F31" s="52"/>
      <c r="G31" s="51">
        <v>2947.82</v>
      </c>
      <c r="H31" s="52"/>
      <c r="I31" s="58">
        <v>0</v>
      </c>
      <c r="J31" s="58"/>
      <c r="K31" s="58">
        <f t="shared" si="4"/>
        <v>2947.82</v>
      </c>
      <c r="L31" s="55"/>
      <c r="M31" s="40">
        <f t="shared" si="5"/>
        <v>3591.929999999998</v>
      </c>
    </row>
    <row r="32" spans="1:13" x14ac:dyDescent="0.3">
      <c r="A32" s="55" t="s">
        <v>66</v>
      </c>
      <c r="B32" s="55"/>
      <c r="C32" s="51">
        <f t="shared" si="6"/>
        <v>3591.929999999998</v>
      </c>
      <c r="D32" s="52"/>
      <c r="E32" s="51">
        <v>2574.16</v>
      </c>
      <c r="F32" s="52"/>
      <c r="G32" s="51">
        <v>2518.25</v>
      </c>
      <c r="H32" s="52"/>
      <c r="I32" s="58">
        <v>0</v>
      </c>
      <c r="J32" s="58"/>
      <c r="K32" s="58">
        <f t="shared" si="4"/>
        <v>2518.25</v>
      </c>
      <c r="L32" s="55"/>
      <c r="M32" s="40">
        <f t="shared" si="5"/>
        <v>3647.8399999999983</v>
      </c>
    </row>
    <row r="33" spans="1:16" x14ac:dyDescent="0.3">
      <c r="A33" s="55" t="s">
        <v>67</v>
      </c>
      <c r="B33" s="55"/>
      <c r="C33" s="51">
        <f t="shared" si="6"/>
        <v>3647.8399999999983</v>
      </c>
      <c r="D33" s="52"/>
      <c r="E33" s="51">
        <v>2574.16</v>
      </c>
      <c r="F33" s="52"/>
      <c r="G33" s="51">
        <v>1720.1</v>
      </c>
      <c r="H33" s="52"/>
      <c r="I33" s="58">
        <v>0</v>
      </c>
      <c r="J33" s="58"/>
      <c r="K33" s="58">
        <f t="shared" si="4"/>
        <v>1720.1</v>
      </c>
      <c r="L33" s="55"/>
      <c r="M33" s="40">
        <f t="shared" si="5"/>
        <v>4501.8999999999978</v>
      </c>
    </row>
    <row r="34" spans="1:16" x14ac:dyDescent="0.3">
      <c r="A34" s="55" t="s">
        <v>68</v>
      </c>
      <c r="B34" s="55"/>
      <c r="C34" s="51">
        <f t="shared" si="6"/>
        <v>4501.8999999999978</v>
      </c>
      <c r="D34" s="52"/>
      <c r="E34" s="51">
        <v>2574.16</v>
      </c>
      <c r="F34" s="52"/>
      <c r="G34" s="51">
        <v>2828.19</v>
      </c>
      <c r="H34" s="52"/>
      <c r="I34" s="58">
        <v>0</v>
      </c>
      <c r="J34" s="58"/>
      <c r="K34" s="58">
        <f t="shared" si="4"/>
        <v>2828.19</v>
      </c>
      <c r="L34" s="55"/>
      <c r="M34" s="40">
        <f t="shared" si="5"/>
        <v>4247.8699999999972</v>
      </c>
    </row>
    <row r="35" spans="1:16" x14ac:dyDescent="0.3">
      <c r="A35" s="55" t="s">
        <v>69</v>
      </c>
      <c r="B35" s="55"/>
      <c r="C35" s="51">
        <f t="shared" si="6"/>
        <v>4247.8699999999972</v>
      </c>
      <c r="D35" s="52"/>
      <c r="E35" s="51">
        <v>2574.16</v>
      </c>
      <c r="F35" s="52"/>
      <c r="G35" s="51">
        <v>1634.1</v>
      </c>
      <c r="H35" s="52"/>
      <c r="I35" s="58">
        <v>0</v>
      </c>
      <c r="J35" s="58"/>
      <c r="K35" s="58">
        <f t="shared" si="4"/>
        <v>1634.1</v>
      </c>
      <c r="L35" s="55"/>
      <c r="M35" s="40">
        <f t="shared" si="5"/>
        <v>5187.9299999999967</v>
      </c>
    </row>
    <row r="36" spans="1:16" x14ac:dyDescent="0.3">
      <c r="A36" s="55" t="s">
        <v>70</v>
      </c>
      <c r="B36" s="55"/>
      <c r="C36" s="51">
        <f t="shared" si="6"/>
        <v>5187.9299999999967</v>
      </c>
      <c r="D36" s="52"/>
      <c r="E36" s="51">
        <v>2574.16</v>
      </c>
      <c r="F36" s="52"/>
      <c r="G36" s="51">
        <v>4567.25</v>
      </c>
      <c r="H36" s="52"/>
      <c r="I36" s="58">
        <v>0</v>
      </c>
      <c r="J36" s="58"/>
      <c r="K36" s="58">
        <f t="shared" si="4"/>
        <v>4567.25</v>
      </c>
      <c r="L36" s="55"/>
      <c r="M36" s="40">
        <f t="shared" si="5"/>
        <v>3194.8399999999965</v>
      </c>
    </row>
    <row r="37" spans="1:16" x14ac:dyDescent="0.3">
      <c r="A37" s="55" t="s">
        <v>7</v>
      </c>
      <c r="B37" s="55"/>
      <c r="C37" s="51">
        <f t="shared" si="6"/>
        <v>3194.8399999999965</v>
      </c>
      <c r="D37" s="52"/>
      <c r="E37" s="51">
        <v>2574.16</v>
      </c>
      <c r="F37" s="52"/>
      <c r="G37" s="51">
        <v>3121.52</v>
      </c>
      <c r="H37" s="52"/>
      <c r="I37" s="58">
        <v>0</v>
      </c>
      <c r="J37" s="58"/>
      <c r="K37" s="58">
        <f t="shared" si="4"/>
        <v>3121.52</v>
      </c>
      <c r="L37" s="55"/>
      <c r="M37" s="40">
        <f t="shared" si="5"/>
        <v>2647.4799999999964</v>
      </c>
    </row>
    <row r="38" spans="1:16" x14ac:dyDescent="0.3">
      <c r="A38" s="60" t="s">
        <v>9</v>
      </c>
      <c r="B38" s="60"/>
      <c r="C38" s="63"/>
      <c r="D38" s="64"/>
      <c r="E38" s="59">
        <f>SUM(E27:E37)</f>
        <v>28315.759999999998</v>
      </c>
      <c r="F38" s="60"/>
      <c r="G38" s="59">
        <f>SUM(G27:G37)</f>
        <v>25668.28</v>
      </c>
      <c r="H38" s="59"/>
      <c r="I38" s="59">
        <f>SUM(I27:I37)</f>
        <v>9395</v>
      </c>
      <c r="J38" s="59"/>
      <c r="K38" s="59">
        <f>SUM(K27:K37)</f>
        <v>16273.280000000002</v>
      </c>
      <c r="L38" s="59"/>
      <c r="M38" s="3">
        <f>M37</f>
        <v>2647.4799999999964</v>
      </c>
      <c r="O38" s="43"/>
      <c r="P38" s="43"/>
    </row>
    <row r="39" spans="1:16" x14ac:dyDescent="0.3">
      <c r="A39" s="53" t="s">
        <v>58</v>
      </c>
      <c r="B39" s="54"/>
      <c r="C39" s="54"/>
      <c r="D39" s="54"/>
      <c r="E39" s="54"/>
      <c r="F39" s="54"/>
      <c r="G39" s="54"/>
      <c r="H39" s="54"/>
      <c r="I39" s="54"/>
      <c r="J39" s="54"/>
      <c r="K39" s="56">
        <f>L25+K38</f>
        <v>16273.280000000002</v>
      </c>
      <c r="L39" s="57"/>
      <c r="M39" s="3"/>
    </row>
    <row r="40" spans="1:16" x14ac:dyDescent="0.3">
      <c r="A40" s="90" t="s">
        <v>11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P40" s="43"/>
    </row>
    <row r="41" spans="1:16" ht="52.5" customHeight="1" x14ac:dyDescent="0.3">
      <c r="A41" s="92" t="s">
        <v>12</v>
      </c>
      <c r="B41" s="93"/>
      <c r="C41" s="93"/>
      <c r="D41" s="94"/>
      <c r="E41" s="68" t="s">
        <v>6</v>
      </c>
      <c r="F41" s="69"/>
      <c r="G41" s="69"/>
      <c r="H41" s="70"/>
      <c r="I41" s="79" t="s">
        <v>2</v>
      </c>
      <c r="J41" s="78"/>
      <c r="K41" s="79" t="s">
        <v>3</v>
      </c>
      <c r="L41" s="79"/>
      <c r="M41" s="2" t="s">
        <v>8</v>
      </c>
    </row>
    <row r="42" spans="1:16" ht="17.25" customHeight="1" x14ac:dyDescent="0.3">
      <c r="A42" s="83" t="s">
        <v>13</v>
      </c>
      <c r="B42" s="84"/>
      <c r="C42" s="84"/>
      <c r="D42" s="85"/>
      <c r="E42" s="71">
        <v>0</v>
      </c>
      <c r="F42" s="72"/>
      <c r="G42" s="72"/>
      <c r="H42" s="73"/>
      <c r="I42" s="98">
        <f>(9.06*5)+(9.54*5)+10.41</f>
        <v>103.41</v>
      </c>
      <c r="J42" s="99"/>
      <c r="K42" s="86">
        <f>I42-M42</f>
        <v>92.99</v>
      </c>
      <c r="L42" s="87"/>
      <c r="M42" s="4">
        <v>10.42</v>
      </c>
    </row>
    <row r="43" spans="1:16" x14ac:dyDescent="0.3">
      <c r="A43" s="53" t="s">
        <v>14</v>
      </c>
      <c r="B43" s="54"/>
      <c r="C43" s="54"/>
      <c r="D43" s="62"/>
      <c r="E43" s="51">
        <v>0</v>
      </c>
      <c r="F43" s="74"/>
      <c r="G43" s="74"/>
      <c r="H43" s="52"/>
      <c r="I43" s="53">
        <f>(4.09*5)+(4.24*5)+4.63</f>
        <v>46.280000000000008</v>
      </c>
      <c r="J43" s="62"/>
      <c r="K43" s="51">
        <f>I43-M43</f>
        <v>41.680000000000007</v>
      </c>
      <c r="L43" s="62"/>
      <c r="M43" s="4">
        <v>4.5999999999999996</v>
      </c>
    </row>
    <row r="44" spans="1:16" x14ac:dyDescent="0.3">
      <c r="A44" s="53" t="s">
        <v>15</v>
      </c>
      <c r="B44" s="54"/>
      <c r="C44" s="54"/>
      <c r="D44" s="62"/>
      <c r="E44" s="51">
        <v>0</v>
      </c>
      <c r="F44" s="74"/>
      <c r="G44" s="74"/>
      <c r="H44" s="52"/>
      <c r="I44" s="53">
        <f>22.21+22.21+68.24+68.24+75.71+78.71+78.71+78.71+78.71+78.71+85.66</f>
        <v>735.81999999999994</v>
      </c>
      <c r="J44" s="62"/>
      <c r="K44" s="51">
        <f>I44-M44</f>
        <v>654.65</v>
      </c>
      <c r="L44" s="62"/>
      <c r="M44" s="4">
        <v>81.17</v>
      </c>
    </row>
    <row r="45" spans="1:16" x14ac:dyDescent="0.3">
      <c r="A45" s="91"/>
      <c r="B45" s="107"/>
      <c r="C45" s="107"/>
      <c r="D45" s="66"/>
      <c r="E45" s="65"/>
      <c r="F45" s="100"/>
      <c r="G45" s="100"/>
      <c r="H45" s="101"/>
      <c r="I45" s="65">
        <f>SUM(I42:I44)</f>
        <v>885.51</v>
      </c>
      <c r="J45" s="66"/>
      <c r="K45" s="91">
        <f>SUM(K42:K44)</f>
        <v>789.31999999999994</v>
      </c>
      <c r="L45" s="66"/>
      <c r="M45" s="3">
        <f>SUM(M42:M44)</f>
        <v>96.19</v>
      </c>
    </row>
    <row r="46" spans="1:16" x14ac:dyDescent="0.3">
      <c r="A46" s="44"/>
      <c r="B46" s="45"/>
      <c r="C46" s="45"/>
      <c r="D46" s="46"/>
      <c r="E46" s="47"/>
      <c r="F46" s="48"/>
      <c r="G46" s="48"/>
      <c r="H46" s="39"/>
      <c r="I46" s="47"/>
      <c r="J46" s="46"/>
      <c r="K46" s="44"/>
      <c r="L46" s="46"/>
      <c r="M46" s="39"/>
    </row>
    <row r="47" spans="1:16" x14ac:dyDescent="0.3">
      <c r="A47" s="95" t="s">
        <v>135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7"/>
      <c r="M47" s="37">
        <v>5940.16</v>
      </c>
    </row>
    <row r="48" spans="1:16" x14ac:dyDescent="0.3">
      <c r="A48" s="67" t="s">
        <v>16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49">
        <v>1058.96</v>
      </c>
    </row>
    <row r="49" spans="1:13" x14ac:dyDescent="0.3">
      <c r="A49" s="95" t="s">
        <v>57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7"/>
      <c r="M49" s="37">
        <v>34</v>
      </c>
    </row>
    <row r="50" spans="1:13" x14ac:dyDescent="0.3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4"/>
    </row>
    <row r="51" spans="1:13" ht="15.6" x14ac:dyDescent="0.3">
      <c r="A51" s="67" t="s">
        <v>106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">
        <f>M38+M22+M45+M47+M48+M49</f>
        <v>12424.249999999993</v>
      </c>
    </row>
    <row r="52" spans="1:13" x14ac:dyDescent="0.3">
      <c r="A52" s="67" t="s">
        <v>17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36">
        <f>K39+K23</f>
        <v>-5422.4335700000011</v>
      </c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88"/>
      <c r="B55" s="88"/>
      <c r="C55" s="88"/>
      <c r="D55" s="88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88"/>
      <c r="B56" s="88"/>
      <c r="C56" s="88"/>
      <c r="D56" s="88"/>
      <c r="K56" s="89"/>
      <c r="L56" s="89"/>
      <c r="M56" s="89"/>
    </row>
  </sheetData>
  <mergeCells count="214">
    <mergeCell ref="A47:L47"/>
    <mergeCell ref="A43:D43"/>
    <mergeCell ref="A44:D44"/>
    <mergeCell ref="A45:D45"/>
    <mergeCell ref="E10:F10"/>
    <mergeCell ref="G10:H10"/>
    <mergeCell ref="L5:M5"/>
    <mergeCell ref="L6:M6"/>
    <mergeCell ref="A7:M7"/>
    <mergeCell ref="A8:M8"/>
    <mergeCell ref="K10:L10"/>
    <mergeCell ref="I10:J10"/>
    <mergeCell ref="L9:M9"/>
    <mergeCell ref="A9:K9"/>
    <mergeCell ref="A6:D6"/>
    <mergeCell ref="E6:F6"/>
    <mergeCell ref="G6:K6"/>
    <mergeCell ref="A5:D5"/>
    <mergeCell ref="E5:F5"/>
    <mergeCell ref="G5:K5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10:B10"/>
    <mergeCell ref="C10:D10"/>
    <mergeCell ref="A55:D55"/>
    <mergeCell ref="A56:D56"/>
    <mergeCell ref="K56:M56"/>
    <mergeCell ref="K38:L38"/>
    <mergeCell ref="A40:M40"/>
    <mergeCell ref="A38:B38"/>
    <mergeCell ref="C38:D38"/>
    <mergeCell ref="E38:F38"/>
    <mergeCell ref="G38:H38"/>
    <mergeCell ref="I38:J38"/>
    <mergeCell ref="K41:L41"/>
    <mergeCell ref="K43:L43"/>
    <mergeCell ref="K44:L44"/>
    <mergeCell ref="K45:L45"/>
    <mergeCell ref="A41:D41"/>
    <mergeCell ref="A49:L49"/>
    <mergeCell ref="I42:J42"/>
    <mergeCell ref="E45:H45"/>
    <mergeCell ref="I41:J41"/>
    <mergeCell ref="A50:M50"/>
    <mergeCell ref="A48:L48"/>
    <mergeCell ref="I43:J43"/>
    <mergeCell ref="I44:J44"/>
    <mergeCell ref="I45:J45"/>
    <mergeCell ref="A51:L51"/>
    <mergeCell ref="A52:L52"/>
    <mergeCell ref="A20:B20"/>
    <mergeCell ref="A21:B21"/>
    <mergeCell ref="C11:D11"/>
    <mergeCell ref="C12:D12"/>
    <mergeCell ref="C13:D13"/>
    <mergeCell ref="E41:H41"/>
    <mergeCell ref="E42:H42"/>
    <mergeCell ref="E43:H43"/>
    <mergeCell ref="E44:H44"/>
    <mergeCell ref="A24:M24"/>
    <mergeCell ref="A25:K25"/>
    <mergeCell ref="L25:M25"/>
    <mergeCell ref="A26:B26"/>
    <mergeCell ref="C26:D26"/>
    <mergeCell ref="E26:F26"/>
    <mergeCell ref="G26:H26"/>
    <mergeCell ref="I26:J26"/>
    <mergeCell ref="K26:L26"/>
    <mergeCell ref="A42:D42"/>
    <mergeCell ref="K42:L4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1:F11"/>
    <mergeCell ref="E12:F12"/>
    <mergeCell ref="E13:F13"/>
    <mergeCell ref="E14:F14"/>
    <mergeCell ref="E15:F15"/>
    <mergeCell ref="E16:F16"/>
    <mergeCell ref="E20:F20"/>
    <mergeCell ref="E21:F21"/>
    <mergeCell ref="C14:D14"/>
    <mergeCell ref="C15:D15"/>
    <mergeCell ref="C16:D16"/>
    <mergeCell ref="C17:D17"/>
    <mergeCell ref="C18:D18"/>
    <mergeCell ref="A22:B22"/>
    <mergeCell ref="C22:D22"/>
    <mergeCell ref="E22:F22"/>
    <mergeCell ref="I12:J12"/>
    <mergeCell ref="I13:J13"/>
    <mergeCell ref="I14:J14"/>
    <mergeCell ref="I15:J15"/>
    <mergeCell ref="I16:J16"/>
    <mergeCell ref="I17:J17"/>
    <mergeCell ref="I18:J18"/>
    <mergeCell ref="I19:J19"/>
    <mergeCell ref="E17:F17"/>
    <mergeCell ref="E18:F18"/>
    <mergeCell ref="E19:F19"/>
    <mergeCell ref="G22:H22"/>
    <mergeCell ref="I22:J22"/>
    <mergeCell ref="C19:D19"/>
    <mergeCell ref="C20:D20"/>
    <mergeCell ref="C21:D21"/>
    <mergeCell ref="G27:H27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I20:J20"/>
    <mergeCell ref="I21:J21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I11:J11"/>
    <mergeCell ref="E37:F37"/>
    <mergeCell ref="K21:L21"/>
    <mergeCell ref="A27:B27"/>
    <mergeCell ref="A28:B28"/>
    <mergeCell ref="A29:B29"/>
    <mergeCell ref="A30:B30"/>
    <mergeCell ref="E27:F27"/>
    <mergeCell ref="E28:F28"/>
    <mergeCell ref="E29:F29"/>
    <mergeCell ref="E30:F30"/>
    <mergeCell ref="I27:J27"/>
    <mergeCell ref="I28:J28"/>
    <mergeCell ref="I29:J29"/>
    <mergeCell ref="I30:J30"/>
    <mergeCell ref="G21:H21"/>
    <mergeCell ref="A23:J23"/>
    <mergeCell ref="K23:L23"/>
    <mergeCell ref="K22:L22"/>
    <mergeCell ref="G29:H29"/>
    <mergeCell ref="G30:H30"/>
    <mergeCell ref="K27:L27"/>
    <mergeCell ref="K28:L28"/>
    <mergeCell ref="K29:L29"/>
    <mergeCell ref="K30:L30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K39:L39"/>
    <mergeCell ref="I36:J36"/>
    <mergeCell ref="I37:J37"/>
    <mergeCell ref="K31:L31"/>
    <mergeCell ref="K32:L32"/>
    <mergeCell ref="K33:L33"/>
    <mergeCell ref="K34:L34"/>
    <mergeCell ref="K35:L35"/>
    <mergeCell ref="K36:L36"/>
    <mergeCell ref="K37:L37"/>
    <mergeCell ref="I31:J31"/>
    <mergeCell ref="I32:J32"/>
    <mergeCell ref="I33:J33"/>
    <mergeCell ref="I34:J34"/>
    <mergeCell ref="I35:J35"/>
    <mergeCell ref="G28:H28"/>
    <mergeCell ref="G31:H31"/>
    <mergeCell ref="G32:H32"/>
    <mergeCell ref="G33:H33"/>
    <mergeCell ref="G34:H34"/>
    <mergeCell ref="G35:H35"/>
    <mergeCell ref="G36:H36"/>
    <mergeCell ref="G37:H37"/>
    <mergeCell ref="A39:J39"/>
    <mergeCell ref="E36:F36"/>
    <mergeCell ref="E31:F31"/>
    <mergeCell ref="E32:F32"/>
    <mergeCell ref="E33:F33"/>
    <mergeCell ref="E34:F34"/>
    <mergeCell ref="E35:F35"/>
    <mergeCell ref="A36:B36"/>
    <mergeCell ref="A37:B37"/>
    <mergeCell ref="C36:D36"/>
    <mergeCell ref="C37:D37"/>
    <mergeCell ref="A31:B31"/>
    <mergeCell ref="A32:B32"/>
    <mergeCell ref="A33:B33"/>
    <mergeCell ref="A34:B34"/>
    <mergeCell ref="A35:B35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R78"/>
  <sheetViews>
    <sheetView topLeftCell="A61" zoomScaleNormal="100" workbookViewId="0">
      <selection activeCell="J75" sqref="J75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117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118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119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45017</v>
      </c>
    </row>
    <row r="8" spans="2:10" ht="12.75" customHeight="1" x14ac:dyDescent="0.3">
      <c r="B8" s="123" t="s">
        <v>20</v>
      </c>
      <c r="C8" s="116" t="s">
        <v>27</v>
      </c>
      <c r="D8" s="121" t="s">
        <v>21</v>
      </c>
      <c r="E8" s="118"/>
      <c r="F8" s="116" t="s">
        <v>22</v>
      </c>
      <c r="G8" s="116" t="s">
        <v>23</v>
      </c>
      <c r="H8" s="116" t="s">
        <v>24</v>
      </c>
      <c r="I8" s="118" t="s">
        <v>26</v>
      </c>
    </row>
    <row r="9" spans="2:10" ht="24" customHeight="1" x14ac:dyDescent="0.3">
      <c r="B9" s="124"/>
      <c r="C9" s="117"/>
      <c r="D9" s="122"/>
      <c r="E9" s="119"/>
      <c r="F9" s="125"/>
      <c r="G9" s="125"/>
      <c r="H9" s="117"/>
      <c r="I9" s="119"/>
    </row>
    <row r="10" spans="2:10" x14ac:dyDescent="0.3">
      <c r="B10" s="108" t="s">
        <v>71</v>
      </c>
      <c r="C10" s="109"/>
      <c r="D10" s="109"/>
      <c r="E10" s="109"/>
      <c r="F10" s="109"/>
      <c r="G10" s="109"/>
      <c r="H10" s="109"/>
      <c r="I10" s="110"/>
    </row>
    <row r="11" spans="2:10" ht="26.4" x14ac:dyDescent="0.3">
      <c r="B11" s="19">
        <v>1</v>
      </c>
      <c r="C11" s="20" t="s">
        <v>94</v>
      </c>
      <c r="D11" s="111" t="s">
        <v>30</v>
      </c>
      <c r="E11" s="112"/>
      <c r="F11" s="24" t="s">
        <v>28</v>
      </c>
      <c r="G11" s="25" t="s">
        <v>29</v>
      </c>
      <c r="H11" s="25">
        <v>472.32</v>
      </c>
      <c r="I11" s="26">
        <f>H11*2.7</f>
        <v>1275.2640000000001</v>
      </c>
    </row>
    <row r="12" spans="2:10" ht="26.4" x14ac:dyDescent="0.3">
      <c r="B12" s="19">
        <v>2</v>
      </c>
      <c r="C12" s="20" t="s">
        <v>94</v>
      </c>
      <c r="D12" s="111" t="s">
        <v>30</v>
      </c>
      <c r="E12" s="112"/>
      <c r="F12" s="24" t="s">
        <v>32</v>
      </c>
      <c r="G12" s="25" t="s">
        <v>31</v>
      </c>
      <c r="H12" s="25">
        <v>1</v>
      </c>
      <c r="I12" s="26">
        <f>(6246.39*1.8%)</f>
        <v>112.43502000000002</v>
      </c>
    </row>
    <row r="13" spans="2:10" ht="30.75" customHeight="1" x14ac:dyDescent="0.3">
      <c r="B13" s="19">
        <v>3</v>
      </c>
      <c r="C13" s="20" t="s">
        <v>94</v>
      </c>
      <c r="D13" s="111" t="s">
        <v>30</v>
      </c>
      <c r="E13" s="112"/>
      <c r="F13" s="24" t="s">
        <v>34</v>
      </c>
      <c r="G13" s="25" t="s">
        <v>31</v>
      </c>
      <c r="H13" s="25">
        <v>1</v>
      </c>
      <c r="I13" s="26">
        <f>472.32*0.1</f>
        <v>47.231999999999999</v>
      </c>
    </row>
    <row r="14" spans="2:10" x14ac:dyDescent="0.3">
      <c r="B14" s="113" t="s">
        <v>72</v>
      </c>
      <c r="C14" s="114"/>
      <c r="D14" s="114"/>
      <c r="E14" s="114"/>
      <c r="F14" s="114"/>
      <c r="G14" s="114"/>
      <c r="H14" s="115"/>
      <c r="I14" s="41">
        <f>SUM(I11:I13)</f>
        <v>1434.9310200000002</v>
      </c>
    </row>
    <row r="15" spans="2:10" x14ac:dyDescent="0.3">
      <c r="B15" s="108" t="s">
        <v>73</v>
      </c>
      <c r="C15" s="109"/>
      <c r="D15" s="109"/>
      <c r="E15" s="109"/>
      <c r="F15" s="109"/>
      <c r="G15" s="109"/>
      <c r="H15" s="109"/>
      <c r="I15" s="110"/>
    </row>
    <row r="16" spans="2:10" ht="26.4" x14ac:dyDescent="0.3">
      <c r="B16" s="19">
        <v>1</v>
      </c>
      <c r="C16" s="20" t="s">
        <v>95</v>
      </c>
      <c r="D16" s="111" t="s">
        <v>30</v>
      </c>
      <c r="E16" s="112"/>
      <c r="F16" s="24" t="s">
        <v>28</v>
      </c>
      <c r="G16" s="25" t="s">
        <v>29</v>
      </c>
      <c r="H16" s="25">
        <v>472.32</v>
      </c>
      <c r="I16" s="26">
        <f>H16*2.7</f>
        <v>1275.2640000000001</v>
      </c>
    </row>
    <row r="17" spans="2:13" ht="26.4" x14ac:dyDescent="0.3">
      <c r="B17" s="19">
        <v>2</v>
      </c>
      <c r="C17" s="20" t="s">
        <v>95</v>
      </c>
      <c r="D17" s="111" t="s">
        <v>30</v>
      </c>
      <c r="E17" s="112"/>
      <c r="F17" s="24" t="s">
        <v>32</v>
      </c>
      <c r="G17" s="25" t="s">
        <v>31</v>
      </c>
      <c r="H17" s="25">
        <v>1</v>
      </c>
      <c r="I17" s="26">
        <f>(6246.39*1.8%)+(4669.21*1.5%)</f>
        <v>182.47317000000004</v>
      </c>
      <c r="M17" s="42"/>
    </row>
    <row r="18" spans="2:13" ht="30.75" customHeight="1" x14ac:dyDescent="0.3">
      <c r="B18" s="19">
        <v>6</v>
      </c>
      <c r="C18" s="20" t="s">
        <v>95</v>
      </c>
      <c r="D18" s="111" t="s">
        <v>30</v>
      </c>
      <c r="E18" s="112"/>
      <c r="F18" s="24" t="s">
        <v>34</v>
      </c>
      <c r="G18" s="25" t="s">
        <v>31</v>
      </c>
      <c r="H18" s="25">
        <v>1</v>
      </c>
      <c r="I18" s="26">
        <f>I13</f>
        <v>47.231999999999999</v>
      </c>
    </row>
    <row r="19" spans="2:13" x14ac:dyDescent="0.3">
      <c r="B19" s="113" t="s">
        <v>74</v>
      </c>
      <c r="C19" s="114"/>
      <c r="D19" s="114"/>
      <c r="E19" s="114"/>
      <c r="F19" s="114"/>
      <c r="G19" s="114"/>
      <c r="H19" s="115"/>
      <c r="I19" s="41">
        <f>SUM(I16:I18)</f>
        <v>1504.9691700000001</v>
      </c>
    </row>
    <row r="20" spans="2:13" x14ac:dyDescent="0.3">
      <c r="B20" s="108" t="s">
        <v>75</v>
      </c>
      <c r="C20" s="109"/>
      <c r="D20" s="109"/>
      <c r="E20" s="109"/>
      <c r="F20" s="109"/>
      <c r="G20" s="109"/>
      <c r="H20" s="109"/>
      <c r="I20" s="110"/>
    </row>
    <row r="21" spans="2:13" ht="26.4" x14ac:dyDescent="0.3">
      <c r="B21" s="19">
        <v>1</v>
      </c>
      <c r="C21" s="20" t="s">
        <v>96</v>
      </c>
      <c r="D21" s="111" t="s">
        <v>30</v>
      </c>
      <c r="E21" s="112"/>
      <c r="F21" s="24" t="s">
        <v>28</v>
      </c>
      <c r="G21" s="25" t="s">
        <v>29</v>
      </c>
      <c r="H21" s="25">
        <v>472.32</v>
      </c>
      <c r="I21" s="26">
        <f>H21*2.7</f>
        <v>1275.2640000000001</v>
      </c>
    </row>
    <row r="22" spans="2:13" ht="26.4" x14ac:dyDescent="0.3">
      <c r="B22" s="19">
        <v>2</v>
      </c>
      <c r="C22" s="20" t="s">
        <v>96</v>
      </c>
      <c r="D22" s="111" t="s">
        <v>30</v>
      </c>
      <c r="E22" s="112"/>
      <c r="F22" s="24" t="s">
        <v>128</v>
      </c>
      <c r="G22" s="25" t="s">
        <v>99</v>
      </c>
      <c r="H22" s="25">
        <v>1</v>
      </c>
      <c r="I22" s="26">
        <v>1000</v>
      </c>
    </row>
    <row r="23" spans="2:13" ht="26.4" x14ac:dyDescent="0.3">
      <c r="B23" s="19">
        <v>3</v>
      </c>
      <c r="C23" s="20" t="s">
        <v>96</v>
      </c>
      <c r="D23" s="111" t="s">
        <v>30</v>
      </c>
      <c r="E23" s="112"/>
      <c r="F23" s="24" t="s">
        <v>32</v>
      </c>
      <c r="G23" s="25" t="s">
        <v>31</v>
      </c>
      <c r="H23" s="25">
        <v>1</v>
      </c>
      <c r="I23" s="26">
        <f>(6292.42*1.8%)+(5401.46*1.5%)</f>
        <v>194.28546</v>
      </c>
    </row>
    <row r="24" spans="2:13" ht="30.75" customHeight="1" x14ac:dyDescent="0.3">
      <c r="B24" s="19">
        <v>4</v>
      </c>
      <c r="C24" s="20" t="s">
        <v>96</v>
      </c>
      <c r="D24" s="111" t="s">
        <v>30</v>
      </c>
      <c r="E24" s="112"/>
      <c r="F24" s="24" t="s">
        <v>34</v>
      </c>
      <c r="G24" s="25" t="s">
        <v>31</v>
      </c>
      <c r="H24" s="25">
        <v>1</v>
      </c>
      <c r="I24" s="26">
        <f>I18</f>
        <v>47.231999999999999</v>
      </c>
    </row>
    <row r="25" spans="2:13" x14ac:dyDescent="0.3">
      <c r="B25" s="113" t="s">
        <v>76</v>
      </c>
      <c r="C25" s="114"/>
      <c r="D25" s="114"/>
      <c r="E25" s="114"/>
      <c r="F25" s="114"/>
      <c r="G25" s="114"/>
      <c r="H25" s="115"/>
      <c r="I25" s="41">
        <f>SUM(I21:I24)</f>
        <v>2516.7814600000002</v>
      </c>
    </row>
    <row r="26" spans="2:13" x14ac:dyDescent="0.3">
      <c r="B26" s="108" t="s">
        <v>77</v>
      </c>
      <c r="C26" s="109"/>
      <c r="D26" s="109"/>
      <c r="E26" s="109"/>
      <c r="F26" s="109"/>
      <c r="G26" s="109"/>
      <c r="H26" s="109"/>
      <c r="I26" s="110"/>
    </row>
    <row r="27" spans="2:13" ht="26.4" x14ac:dyDescent="0.3">
      <c r="B27" s="19">
        <v>1</v>
      </c>
      <c r="C27" s="20" t="s">
        <v>97</v>
      </c>
      <c r="D27" s="111" t="s">
        <v>30</v>
      </c>
      <c r="E27" s="112"/>
      <c r="F27" s="24" t="s">
        <v>28</v>
      </c>
      <c r="G27" s="25" t="s">
        <v>29</v>
      </c>
      <c r="H27" s="25">
        <v>472.32</v>
      </c>
      <c r="I27" s="26">
        <f>H27*2.7</f>
        <v>1275.2640000000001</v>
      </c>
    </row>
    <row r="28" spans="2:13" ht="26.4" x14ac:dyDescent="0.3">
      <c r="B28" s="19">
        <v>2</v>
      </c>
      <c r="C28" s="20" t="s">
        <v>97</v>
      </c>
      <c r="D28" s="111" t="s">
        <v>30</v>
      </c>
      <c r="E28" s="112"/>
      <c r="F28" s="24" t="s">
        <v>32</v>
      </c>
      <c r="G28" s="25" t="s">
        <v>31</v>
      </c>
      <c r="H28" s="25">
        <v>1</v>
      </c>
      <c r="I28" s="26">
        <f>(6292.42*1.8%)+(5334.55*1.5%)</f>
        <v>193.28181000000001</v>
      </c>
    </row>
    <row r="29" spans="2:13" ht="26.4" x14ac:dyDescent="0.3">
      <c r="B29" s="19">
        <v>3</v>
      </c>
      <c r="C29" s="20" t="s">
        <v>97</v>
      </c>
      <c r="D29" s="111" t="s">
        <v>30</v>
      </c>
      <c r="E29" s="112"/>
      <c r="F29" s="24" t="s">
        <v>98</v>
      </c>
      <c r="G29" s="25" t="s">
        <v>99</v>
      </c>
      <c r="H29" s="25">
        <v>1</v>
      </c>
      <c r="I29" s="26">
        <v>4150</v>
      </c>
    </row>
    <row r="30" spans="2:13" ht="26.4" x14ac:dyDescent="0.3">
      <c r="B30" s="19">
        <v>4</v>
      </c>
      <c r="C30" s="20" t="s">
        <v>97</v>
      </c>
      <c r="D30" s="111" t="s">
        <v>30</v>
      </c>
      <c r="E30" s="112"/>
      <c r="F30" s="24" t="s">
        <v>137</v>
      </c>
      <c r="G30" s="25" t="s">
        <v>99</v>
      </c>
      <c r="H30" s="25">
        <v>1</v>
      </c>
      <c r="I30" s="26">
        <v>8300</v>
      </c>
    </row>
    <row r="31" spans="2:13" x14ac:dyDescent="0.3">
      <c r="B31" s="19">
        <v>5</v>
      </c>
      <c r="C31" s="20" t="s">
        <v>97</v>
      </c>
      <c r="D31" s="111" t="s">
        <v>30</v>
      </c>
      <c r="E31" s="112"/>
      <c r="F31" s="24" t="s">
        <v>138</v>
      </c>
      <c r="G31" s="25" t="s">
        <v>99</v>
      </c>
      <c r="H31" s="25">
        <v>1</v>
      </c>
      <c r="I31" s="26">
        <v>2967</v>
      </c>
    </row>
    <row r="32" spans="2:13" ht="30.75" customHeight="1" x14ac:dyDescent="0.3">
      <c r="B32" s="19">
        <v>6</v>
      </c>
      <c r="C32" s="20" t="s">
        <v>97</v>
      </c>
      <c r="D32" s="111" t="s">
        <v>30</v>
      </c>
      <c r="E32" s="112"/>
      <c r="F32" s="24" t="s">
        <v>34</v>
      </c>
      <c r="G32" s="25" t="s">
        <v>31</v>
      </c>
      <c r="H32" s="25">
        <v>1</v>
      </c>
      <c r="I32" s="26">
        <f>I24</f>
        <v>47.231999999999999</v>
      </c>
    </row>
    <row r="33" spans="2:9" x14ac:dyDescent="0.3">
      <c r="B33" s="113" t="s">
        <v>78</v>
      </c>
      <c r="C33" s="114"/>
      <c r="D33" s="114"/>
      <c r="E33" s="114"/>
      <c r="F33" s="114"/>
      <c r="G33" s="114"/>
      <c r="H33" s="115"/>
      <c r="I33" s="41">
        <f>SUM(I27:I32)</f>
        <v>16932.77781</v>
      </c>
    </row>
    <row r="34" spans="2:9" x14ac:dyDescent="0.3">
      <c r="B34" s="108" t="s">
        <v>79</v>
      </c>
      <c r="C34" s="109"/>
      <c r="D34" s="109"/>
      <c r="E34" s="109"/>
      <c r="F34" s="109"/>
      <c r="G34" s="109"/>
      <c r="H34" s="109"/>
      <c r="I34" s="110"/>
    </row>
    <row r="35" spans="2:9" ht="26.4" x14ac:dyDescent="0.3">
      <c r="B35" s="19">
        <v>1</v>
      </c>
      <c r="C35" s="20" t="s">
        <v>100</v>
      </c>
      <c r="D35" s="111" t="s">
        <v>30</v>
      </c>
      <c r="E35" s="112"/>
      <c r="F35" s="24" t="s">
        <v>28</v>
      </c>
      <c r="G35" s="25" t="s">
        <v>29</v>
      </c>
      <c r="H35" s="25">
        <v>472.32</v>
      </c>
      <c r="I35" s="26">
        <f>H35*2.7</f>
        <v>1275.2640000000001</v>
      </c>
    </row>
    <row r="36" spans="2:9" ht="26.4" x14ac:dyDescent="0.3">
      <c r="B36" s="19">
        <v>2</v>
      </c>
      <c r="C36" s="20" t="s">
        <v>100</v>
      </c>
      <c r="D36" s="111" t="s">
        <v>30</v>
      </c>
      <c r="E36" s="112"/>
      <c r="F36" s="24" t="s">
        <v>32</v>
      </c>
      <c r="G36" s="25" t="s">
        <v>31</v>
      </c>
      <c r="H36" s="25">
        <v>1</v>
      </c>
      <c r="I36" s="26">
        <f>(6299.89*1.8%)+(7195.46*1.5%)</f>
        <v>221.32992000000002</v>
      </c>
    </row>
    <row r="37" spans="2:9" ht="30.75" customHeight="1" x14ac:dyDescent="0.3">
      <c r="B37" s="19">
        <v>3</v>
      </c>
      <c r="C37" s="20" t="s">
        <v>100</v>
      </c>
      <c r="D37" s="111" t="s">
        <v>30</v>
      </c>
      <c r="E37" s="112"/>
      <c r="F37" s="24" t="s">
        <v>34</v>
      </c>
      <c r="G37" s="25" t="s">
        <v>31</v>
      </c>
      <c r="H37" s="25">
        <v>1</v>
      </c>
      <c r="I37" s="26">
        <f>I32</f>
        <v>47.231999999999999</v>
      </c>
    </row>
    <row r="38" spans="2:9" x14ac:dyDescent="0.3">
      <c r="B38" s="113" t="s">
        <v>80</v>
      </c>
      <c r="C38" s="114"/>
      <c r="D38" s="114"/>
      <c r="E38" s="114"/>
      <c r="F38" s="114"/>
      <c r="G38" s="114"/>
      <c r="H38" s="115"/>
      <c r="I38" s="41">
        <f>SUM(I35:I37)</f>
        <v>1543.8259200000002</v>
      </c>
    </row>
    <row r="39" spans="2:9" x14ac:dyDescent="0.3">
      <c r="B39" s="108" t="s">
        <v>81</v>
      </c>
      <c r="C39" s="109"/>
      <c r="D39" s="109"/>
      <c r="E39" s="109"/>
      <c r="F39" s="109"/>
      <c r="G39" s="109"/>
      <c r="H39" s="109"/>
      <c r="I39" s="110"/>
    </row>
    <row r="40" spans="2:9" ht="26.4" x14ac:dyDescent="0.3">
      <c r="B40" s="19">
        <v>1</v>
      </c>
      <c r="C40" s="20" t="s">
        <v>101</v>
      </c>
      <c r="D40" s="111" t="s">
        <v>30</v>
      </c>
      <c r="E40" s="112"/>
      <c r="F40" s="24" t="s">
        <v>28</v>
      </c>
      <c r="G40" s="25" t="s">
        <v>29</v>
      </c>
      <c r="H40" s="25">
        <v>472.32</v>
      </c>
      <c r="I40" s="26">
        <f>H40*2.7</f>
        <v>1275.2640000000001</v>
      </c>
    </row>
    <row r="41" spans="2:9" ht="26.4" x14ac:dyDescent="0.3">
      <c r="B41" s="19">
        <v>2</v>
      </c>
      <c r="C41" s="20" t="s">
        <v>101</v>
      </c>
      <c r="D41" s="111" t="s">
        <v>30</v>
      </c>
      <c r="E41" s="112"/>
      <c r="F41" s="24" t="s">
        <v>32</v>
      </c>
      <c r="G41" s="25" t="s">
        <v>31</v>
      </c>
      <c r="H41" s="25">
        <v>1</v>
      </c>
      <c r="I41" s="26">
        <f>(12475.72*1.8%)+(6442.63*1.5%)</f>
        <v>321.20240999999999</v>
      </c>
    </row>
    <row r="42" spans="2:9" ht="30.75" customHeight="1" x14ac:dyDescent="0.3">
      <c r="B42" s="19">
        <v>3</v>
      </c>
      <c r="C42" s="20" t="s">
        <v>101</v>
      </c>
      <c r="D42" s="111" t="s">
        <v>30</v>
      </c>
      <c r="E42" s="112"/>
      <c r="F42" s="24" t="s">
        <v>34</v>
      </c>
      <c r="G42" s="25" t="s">
        <v>31</v>
      </c>
      <c r="H42" s="25">
        <v>1</v>
      </c>
      <c r="I42" s="26">
        <f>I37</f>
        <v>47.231999999999999</v>
      </c>
    </row>
    <row r="43" spans="2:9" x14ac:dyDescent="0.3">
      <c r="B43" s="113" t="s">
        <v>82</v>
      </c>
      <c r="C43" s="114"/>
      <c r="D43" s="114"/>
      <c r="E43" s="114"/>
      <c r="F43" s="114"/>
      <c r="G43" s="114"/>
      <c r="H43" s="115"/>
      <c r="I43" s="41">
        <f>SUM(I40:I42)</f>
        <v>1643.69841</v>
      </c>
    </row>
    <row r="44" spans="2:9" x14ac:dyDescent="0.3">
      <c r="B44" s="108" t="s">
        <v>83</v>
      </c>
      <c r="C44" s="109"/>
      <c r="D44" s="109"/>
      <c r="E44" s="109"/>
      <c r="F44" s="109"/>
      <c r="G44" s="109"/>
      <c r="H44" s="109"/>
      <c r="I44" s="110"/>
    </row>
    <row r="45" spans="2:9" ht="26.4" x14ac:dyDescent="0.3">
      <c r="B45" s="19">
        <v>1</v>
      </c>
      <c r="C45" s="20" t="s">
        <v>102</v>
      </c>
      <c r="D45" s="111" t="s">
        <v>30</v>
      </c>
      <c r="E45" s="112"/>
      <c r="F45" s="24" t="s">
        <v>28</v>
      </c>
      <c r="G45" s="25" t="s">
        <v>29</v>
      </c>
      <c r="H45" s="25">
        <v>472.32</v>
      </c>
      <c r="I45" s="26">
        <f>H45*2.7</f>
        <v>1275.2640000000001</v>
      </c>
    </row>
    <row r="46" spans="2:9" ht="26.4" x14ac:dyDescent="0.3">
      <c r="B46" s="19">
        <v>2</v>
      </c>
      <c r="C46" s="20" t="s">
        <v>102</v>
      </c>
      <c r="D46" s="111" t="s">
        <v>30</v>
      </c>
      <c r="E46" s="112"/>
      <c r="F46" s="24" t="s">
        <v>139</v>
      </c>
      <c r="G46" s="25" t="s">
        <v>99</v>
      </c>
      <c r="H46" s="25">
        <v>1</v>
      </c>
      <c r="I46" s="26">
        <v>2250</v>
      </c>
    </row>
    <row r="47" spans="2:9" ht="26.4" x14ac:dyDescent="0.3">
      <c r="B47" s="19">
        <v>3</v>
      </c>
      <c r="C47" s="20" t="s">
        <v>102</v>
      </c>
      <c r="D47" s="111" t="s">
        <v>30</v>
      </c>
      <c r="E47" s="112"/>
      <c r="F47" s="24" t="s">
        <v>32</v>
      </c>
      <c r="G47" s="25" t="s">
        <v>31</v>
      </c>
      <c r="H47" s="25">
        <v>1</v>
      </c>
      <c r="I47" s="26">
        <f>(12475.72*1.8%)+(8315.31*1.5%)</f>
        <v>349.29260999999997</v>
      </c>
    </row>
    <row r="48" spans="2:9" ht="30.75" customHeight="1" x14ac:dyDescent="0.3">
      <c r="B48" s="19">
        <v>4</v>
      </c>
      <c r="C48" s="20" t="s">
        <v>102</v>
      </c>
      <c r="D48" s="111" t="s">
        <v>30</v>
      </c>
      <c r="E48" s="112"/>
      <c r="F48" s="24" t="s">
        <v>34</v>
      </c>
      <c r="G48" s="25" t="s">
        <v>31</v>
      </c>
      <c r="H48" s="25">
        <v>1</v>
      </c>
      <c r="I48" s="26">
        <f>I42</f>
        <v>47.231999999999999</v>
      </c>
    </row>
    <row r="49" spans="2:18" x14ac:dyDescent="0.3">
      <c r="B49" s="113" t="s">
        <v>84</v>
      </c>
      <c r="C49" s="114"/>
      <c r="D49" s="114"/>
      <c r="E49" s="114"/>
      <c r="F49" s="114"/>
      <c r="G49" s="114"/>
      <c r="H49" s="115"/>
      <c r="I49" s="41">
        <f>SUM(I45:I48)</f>
        <v>3921.7886100000001</v>
      </c>
    </row>
    <row r="50" spans="2:18" x14ac:dyDescent="0.3">
      <c r="B50" s="108" t="s">
        <v>85</v>
      </c>
      <c r="C50" s="109"/>
      <c r="D50" s="109"/>
      <c r="E50" s="109"/>
      <c r="F50" s="109"/>
      <c r="G50" s="109"/>
      <c r="H50" s="109"/>
      <c r="I50" s="110"/>
    </row>
    <row r="51" spans="2:18" ht="26.4" x14ac:dyDescent="0.3">
      <c r="B51" s="19">
        <v>1</v>
      </c>
      <c r="C51" s="20" t="s">
        <v>103</v>
      </c>
      <c r="D51" s="111" t="s">
        <v>30</v>
      </c>
      <c r="E51" s="112"/>
      <c r="F51" s="24" t="s">
        <v>28</v>
      </c>
      <c r="G51" s="25" t="s">
        <v>29</v>
      </c>
      <c r="H51" s="25">
        <v>472.32</v>
      </c>
      <c r="I51" s="26">
        <f>H51*2.7</f>
        <v>1275.2640000000001</v>
      </c>
    </row>
    <row r="52" spans="2:18" ht="26.4" x14ac:dyDescent="0.3">
      <c r="B52" s="19">
        <v>2</v>
      </c>
      <c r="C52" s="20" t="s">
        <v>103</v>
      </c>
      <c r="D52" s="111" t="s">
        <v>30</v>
      </c>
      <c r="E52" s="112"/>
      <c r="F52" s="24" t="s">
        <v>32</v>
      </c>
      <c r="G52" s="25" t="s">
        <v>31</v>
      </c>
      <c r="H52" s="25">
        <v>1</v>
      </c>
      <c r="I52" s="26">
        <f>(12475.72*1.8%)+(13710.29*1.5%)</f>
        <v>430.21731</v>
      </c>
    </row>
    <row r="53" spans="2:18" ht="30.75" customHeight="1" x14ac:dyDescent="0.3">
      <c r="B53" s="19">
        <v>3</v>
      </c>
      <c r="C53" s="20" t="s">
        <v>103</v>
      </c>
      <c r="D53" s="111" t="s">
        <v>30</v>
      </c>
      <c r="E53" s="112"/>
      <c r="F53" s="24" t="s">
        <v>34</v>
      </c>
      <c r="G53" s="25" t="s">
        <v>31</v>
      </c>
      <c r="H53" s="25">
        <v>1</v>
      </c>
      <c r="I53" s="26">
        <f>I48</f>
        <v>47.231999999999999</v>
      </c>
    </row>
    <row r="54" spans="2:18" x14ac:dyDescent="0.3">
      <c r="B54" s="113" t="s">
        <v>86</v>
      </c>
      <c r="C54" s="114"/>
      <c r="D54" s="114"/>
      <c r="E54" s="114"/>
      <c r="F54" s="114"/>
      <c r="G54" s="114"/>
      <c r="H54" s="115"/>
      <c r="I54" s="41">
        <f>SUM(I51:I53)</f>
        <v>1752.7133100000001</v>
      </c>
    </row>
    <row r="55" spans="2:18" ht="12.75" customHeight="1" x14ac:dyDescent="0.3">
      <c r="B55" s="108" t="s">
        <v>87</v>
      </c>
      <c r="C55" s="109"/>
      <c r="D55" s="109"/>
      <c r="E55" s="109"/>
      <c r="F55" s="109"/>
      <c r="G55" s="109"/>
      <c r="H55" s="109"/>
      <c r="I55" s="110"/>
    </row>
    <row r="56" spans="2:18" ht="26.4" x14ac:dyDescent="0.3">
      <c r="B56" s="19">
        <v>1</v>
      </c>
      <c r="C56" s="20" t="s">
        <v>104</v>
      </c>
      <c r="D56" s="111" t="s">
        <v>30</v>
      </c>
      <c r="E56" s="112"/>
      <c r="F56" s="24" t="s">
        <v>28</v>
      </c>
      <c r="G56" s="25" t="s">
        <v>29</v>
      </c>
      <c r="H56" s="25">
        <v>472.32</v>
      </c>
      <c r="I56" s="26">
        <f>H56*2.7</f>
        <v>1275.2640000000001</v>
      </c>
    </row>
    <row r="57" spans="2:18" ht="26.4" x14ac:dyDescent="0.3">
      <c r="B57" s="19">
        <v>2</v>
      </c>
      <c r="C57" s="20" t="s">
        <v>104</v>
      </c>
      <c r="D57" s="111" t="s">
        <v>30</v>
      </c>
      <c r="E57" s="112"/>
      <c r="F57" s="24" t="s">
        <v>140</v>
      </c>
      <c r="G57" s="25" t="s">
        <v>99</v>
      </c>
      <c r="H57" s="25">
        <v>1</v>
      </c>
      <c r="I57" s="26">
        <v>4050</v>
      </c>
    </row>
    <row r="58" spans="2:18" ht="26.4" x14ac:dyDescent="0.3">
      <c r="B58" s="19">
        <v>3</v>
      </c>
      <c r="C58" s="20" t="s">
        <v>104</v>
      </c>
      <c r="D58" s="111" t="s">
        <v>30</v>
      </c>
      <c r="E58" s="112"/>
      <c r="F58" s="24" t="s">
        <v>32</v>
      </c>
      <c r="G58" s="25" t="s">
        <v>31</v>
      </c>
      <c r="H58" s="25">
        <v>1</v>
      </c>
      <c r="I58" s="26">
        <f>(12475.72*1.8%)+(7729.96*1.5%)</f>
        <v>340.51236</v>
      </c>
    </row>
    <row r="59" spans="2:18" ht="30.75" customHeight="1" x14ac:dyDescent="0.3">
      <c r="B59" s="19">
        <v>4</v>
      </c>
      <c r="C59" s="20" t="s">
        <v>104</v>
      </c>
      <c r="D59" s="111" t="s">
        <v>30</v>
      </c>
      <c r="E59" s="112"/>
      <c r="F59" s="24" t="s">
        <v>34</v>
      </c>
      <c r="G59" s="25" t="s">
        <v>31</v>
      </c>
      <c r="H59" s="25">
        <v>1</v>
      </c>
      <c r="I59" s="26">
        <f>I53</f>
        <v>47.231999999999999</v>
      </c>
      <c r="N59" s="42"/>
      <c r="R59" s="42"/>
    </row>
    <row r="60" spans="2:18" ht="12.75" customHeight="1" x14ac:dyDescent="0.3">
      <c r="B60" s="113" t="s">
        <v>88</v>
      </c>
      <c r="C60" s="114"/>
      <c r="D60" s="114"/>
      <c r="E60" s="114"/>
      <c r="F60" s="114"/>
      <c r="G60" s="114"/>
      <c r="H60" s="115"/>
      <c r="I60" s="41">
        <f>SUM(I56:I59)</f>
        <v>5713.0083599999998</v>
      </c>
    </row>
    <row r="61" spans="2:18" x14ac:dyDescent="0.3">
      <c r="B61" s="108" t="s">
        <v>89</v>
      </c>
      <c r="C61" s="109"/>
      <c r="D61" s="109"/>
      <c r="E61" s="109"/>
      <c r="F61" s="109"/>
      <c r="G61" s="109"/>
      <c r="H61" s="109"/>
      <c r="I61" s="110"/>
    </row>
    <row r="62" spans="2:18" ht="26.4" x14ac:dyDescent="0.3">
      <c r="B62" s="19">
        <v>1</v>
      </c>
      <c r="C62" s="20" t="s">
        <v>105</v>
      </c>
      <c r="D62" s="111" t="s">
        <v>30</v>
      </c>
      <c r="E62" s="112"/>
      <c r="F62" s="24" t="s">
        <v>28</v>
      </c>
      <c r="G62" s="25" t="s">
        <v>29</v>
      </c>
      <c r="H62" s="25">
        <v>472.32</v>
      </c>
      <c r="I62" s="26">
        <f>H62*2.7</f>
        <v>1275.2640000000001</v>
      </c>
    </row>
    <row r="63" spans="2:18" ht="26.4" x14ac:dyDescent="0.3">
      <c r="B63" s="19">
        <v>2</v>
      </c>
      <c r="C63" s="20" t="s">
        <v>105</v>
      </c>
      <c r="D63" s="111" t="s">
        <v>30</v>
      </c>
      <c r="E63" s="112"/>
      <c r="F63" s="24" t="s">
        <v>139</v>
      </c>
      <c r="G63" s="25" t="s">
        <v>99</v>
      </c>
      <c r="H63" s="25">
        <v>1</v>
      </c>
      <c r="I63" s="26">
        <v>3180</v>
      </c>
    </row>
    <row r="64" spans="2:18" ht="26.4" x14ac:dyDescent="0.3">
      <c r="B64" s="19">
        <v>3</v>
      </c>
      <c r="C64" s="20" t="s">
        <v>105</v>
      </c>
      <c r="D64" s="111" t="s">
        <v>30</v>
      </c>
      <c r="E64" s="112"/>
      <c r="F64" s="24" t="s">
        <v>32</v>
      </c>
      <c r="G64" s="25" t="s">
        <v>31</v>
      </c>
      <c r="H64" s="25">
        <v>1</v>
      </c>
      <c r="I64" s="26">
        <f>(12475.72*1.8%)+(19918.4*1.5%)</f>
        <v>523.33896000000004</v>
      </c>
    </row>
    <row r="65" spans="2:15" ht="30.75" customHeight="1" x14ac:dyDescent="0.3">
      <c r="B65" s="19">
        <v>4</v>
      </c>
      <c r="C65" s="20" t="s">
        <v>105</v>
      </c>
      <c r="D65" s="111" t="s">
        <v>30</v>
      </c>
      <c r="E65" s="112"/>
      <c r="F65" s="24" t="s">
        <v>34</v>
      </c>
      <c r="G65" s="25" t="s">
        <v>31</v>
      </c>
      <c r="H65" s="25">
        <v>1</v>
      </c>
      <c r="I65" s="26">
        <f>I59</f>
        <v>47.231999999999999</v>
      </c>
    </row>
    <row r="66" spans="2:15" x14ac:dyDescent="0.3">
      <c r="B66" s="113" t="s">
        <v>90</v>
      </c>
      <c r="C66" s="114"/>
      <c r="D66" s="114"/>
      <c r="E66" s="114"/>
      <c r="F66" s="114"/>
      <c r="G66" s="114"/>
      <c r="H66" s="115"/>
      <c r="I66" s="41">
        <f>SUM(I62:I65)</f>
        <v>5025.8349600000001</v>
      </c>
    </row>
    <row r="67" spans="2:15" x14ac:dyDescent="0.3">
      <c r="B67" s="108" t="s">
        <v>91</v>
      </c>
      <c r="C67" s="109"/>
      <c r="D67" s="109"/>
      <c r="E67" s="109"/>
      <c r="F67" s="109"/>
      <c r="G67" s="109"/>
      <c r="H67" s="109"/>
      <c r="I67" s="110"/>
    </row>
    <row r="68" spans="2:15" ht="26.4" x14ac:dyDescent="0.3">
      <c r="B68" s="19">
        <v>1</v>
      </c>
      <c r="C68" s="20" t="s">
        <v>109</v>
      </c>
      <c r="D68" s="111" t="s">
        <v>30</v>
      </c>
      <c r="E68" s="112"/>
      <c r="F68" s="24" t="s">
        <v>28</v>
      </c>
      <c r="G68" s="25" t="s">
        <v>29</v>
      </c>
      <c r="H68" s="25">
        <v>472.32</v>
      </c>
      <c r="I68" s="26">
        <f>H68*2.7</f>
        <v>1275.2640000000001</v>
      </c>
      <c r="O68" s="42"/>
    </row>
    <row r="69" spans="2:15" ht="26.4" x14ac:dyDescent="0.3">
      <c r="B69" s="19">
        <v>3</v>
      </c>
      <c r="C69" s="20" t="s">
        <v>109</v>
      </c>
      <c r="D69" s="111" t="s">
        <v>30</v>
      </c>
      <c r="E69" s="112"/>
      <c r="F69" s="24" t="s">
        <v>32</v>
      </c>
      <c r="G69" s="25" t="s">
        <v>31</v>
      </c>
      <c r="H69" s="25">
        <v>1</v>
      </c>
      <c r="I69" s="26">
        <f>(12483.93*1.8%)+(15098.52*1.5%)</f>
        <v>451.18854000000005</v>
      </c>
    </row>
    <row r="70" spans="2:15" x14ac:dyDescent="0.3">
      <c r="B70" s="19">
        <v>4</v>
      </c>
      <c r="C70" s="20" t="s">
        <v>109</v>
      </c>
      <c r="D70" s="111" t="s">
        <v>30</v>
      </c>
      <c r="E70" s="112"/>
      <c r="F70" s="24" t="s">
        <v>110</v>
      </c>
      <c r="G70" s="25" t="s">
        <v>99</v>
      </c>
      <c r="H70" s="25">
        <v>1</v>
      </c>
      <c r="I70" s="26">
        <v>3600</v>
      </c>
    </row>
    <row r="71" spans="2:15" ht="30.75" customHeight="1" x14ac:dyDescent="0.3">
      <c r="B71" s="19">
        <v>5</v>
      </c>
      <c r="C71" s="20" t="s">
        <v>109</v>
      </c>
      <c r="D71" s="111" t="s">
        <v>30</v>
      </c>
      <c r="E71" s="112"/>
      <c r="F71" s="24" t="s">
        <v>34</v>
      </c>
      <c r="G71" s="25" t="s">
        <v>31</v>
      </c>
      <c r="H71" s="25">
        <v>1</v>
      </c>
      <c r="I71" s="26">
        <f>I65</f>
        <v>47.231999999999999</v>
      </c>
    </row>
    <row r="72" spans="2:15" x14ac:dyDescent="0.3">
      <c r="B72" s="113" t="s">
        <v>92</v>
      </c>
      <c r="C72" s="114"/>
      <c r="D72" s="114"/>
      <c r="E72" s="114"/>
      <c r="F72" s="114"/>
      <c r="G72" s="114"/>
      <c r="H72" s="115"/>
      <c r="I72" s="41">
        <f>SUM(I68:I71)</f>
        <v>5373.6845400000002</v>
      </c>
    </row>
    <row r="73" spans="2:15" ht="15.75" customHeight="1" x14ac:dyDescent="0.3">
      <c r="B73" s="126" t="s">
        <v>93</v>
      </c>
      <c r="C73" s="127"/>
      <c r="D73" s="127"/>
      <c r="E73" s="127"/>
      <c r="F73" s="127"/>
      <c r="G73" s="127"/>
      <c r="H73" s="128"/>
      <c r="I73" s="31">
        <f>I14+I19+I25+I33+I38+I43+I49+I54+I60+I66+I72</f>
        <v>47364.013570000003</v>
      </c>
    </row>
    <row r="74" spans="2:15" x14ac:dyDescent="0.3">
      <c r="B74" s="21"/>
      <c r="C74" s="21"/>
      <c r="D74" s="22"/>
      <c r="E74" s="22"/>
      <c r="F74" s="22"/>
      <c r="G74" s="22"/>
      <c r="H74" s="22"/>
      <c r="I74" s="23"/>
    </row>
    <row r="75" spans="2:15" x14ac:dyDescent="0.3">
      <c r="B75" s="14"/>
      <c r="C75" s="14"/>
      <c r="D75" s="14"/>
      <c r="E75" s="14"/>
      <c r="F75" s="14"/>
      <c r="G75" s="14"/>
      <c r="H75" s="14"/>
      <c r="I75" s="14"/>
    </row>
    <row r="76" spans="2:15" ht="29.25" customHeight="1" x14ac:dyDescent="0.3">
      <c r="B76" s="120"/>
      <c r="C76" s="120"/>
      <c r="D76" s="120"/>
      <c r="E76" s="120"/>
      <c r="F76" s="120"/>
      <c r="G76" s="120"/>
      <c r="H76" s="120"/>
      <c r="I76" s="120"/>
    </row>
    <row r="77" spans="2:15" ht="14.4" x14ac:dyDescent="0.3">
      <c r="B77" s="88"/>
      <c r="C77" s="88"/>
      <c r="D77" s="88"/>
      <c r="E77" s="88"/>
    </row>
    <row r="78" spans="2:15" ht="14.4" x14ac:dyDescent="0.3">
      <c r="B78" s="89"/>
      <c r="C78" s="89"/>
      <c r="D78" s="89"/>
      <c r="E78" s="89"/>
      <c r="G78" s="89"/>
      <c r="H78" s="89"/>
      <c r="I78" s="89"/>
    </row>
  </sheetData>
  <mergeCells count="75">
    <mergeCell ref="B77:E77"/>
    <mergeCell ref="B78:E78"/>
    <mergeCell ref="G78:I78"/>
    <mergeCell ref="H8:H9"/>
    <mergeCell ref="I8:I9"/>
    <mergeCell ref="B76:I76"/>
    <mergeCell ref="D8:E9"/>
    <mergeCell ref="B8:B9"/>
    <mergeCell ref="C8:C9"/>
    <mergeCell ref="F8:F9"/>
    <mergeCell ref="G8:G9"/>
    <mergeCell ref="B73:H73"/>
    <mergeCell ref="B10:I10"/>
    <mergeCell ref="D11:E11"/>
    <mergeCell ref="D12:E12"/>
    <mergeCell ref="D13:E13"/>
    <mergeCell ref="B14:H14"/>
    <mergeCell ref="B15:I15"/>
    <mergeCell ref="D16:E16"/>
    <mergeCell ref="D17:E17"/>
    <mergeCell ref="D18:E18"/>
    <mergeCell ref="B19:H19"/>
    <mergeCell ref="B20:I20"/>
    <mergeCell ref="D21:E21"/>
    <mergeCell ref="D23:E23"/>
    <mergeCell ref="D24:E24"/>
    <mergeCell ref="D22:E22"/>
    <mergeCell ref="B25:H25"/>
    <mergeCell ref="B26:I26"/>
    <mergeCell ref="D27:E27"/>
    <mergeCell ref="D28:E28"/>
    <mergeCell ref="D32:E32"/>
    <mergeCell ref="D29:E29"/>
    <mergeCell ref="D30:E30"/>
    <mergeCell ref="D31:E31"/>
    <mergeCell ref="B33:H33"/>
    <mergeCell ref="B34:I34"/>
    <mergeCell ref="D35:E35"/>
    <mergeCell ref="D36:E36"/>
    <mergeCell ref="D37:E37"/>
    <mergeCell ref="B43:H43"/>
    <mergeCell ref="B38:H38"/>
    <mergeCell ref="B39:I39"/>
    <mergeCell ref="D40:E40"/>
    <mergeCell ref="D41:E41"/>
    <mergeCell ref="D42:E42"/>
    <mergeCell ref="B44:I44"/>
    <mergeCell ref="D45:E45"/>
    <mergeCell ref="D47:E47"/>
    <mergeCell ref="D48:E48"/>
    <mergeCell ref="B49:H49"/>
    <mergeCell ref="D46:E46"/>
    <mergeCell ref="B50:I50"/>
    <mergeCell ref="D51:E51"/>
    <mergeCell ref="D52:E52"/>
    <mergeCell ref="D53:E53"/>
    <mergeCell ref="B54:H54"/>
    <mergeCell ref="B55:I55"/>
    <mergeCell ref="D56:E56"/>
    <mergeCell ref="D58:E58"/>
    <mergeCell ref="D59:E59"/>
    <mergeCell ref="B60:H60"/>
    <mergeCell ref="D57:E57"/>
    <mergeCell ref="B61:I61"/>
    <mergeCell ref="D62:E62"/>
    <mergeCell ref="D64:E64"/>
    <mergeCell ref="D65:E65"/>
    <mergeCell ref="B66:H66"/>
    <mergeCell ref="D63:E63"/>
    <mergeCell ref="B67:I67"/>
    <mergeCell ref="D68:E68"/>
    <mergeCell ref="D69:E69"/>
    <mergeCell ref="D71:E71"/>
    <mergeCell ref="B72:H72"/>
    <mergeCell ref="D70:E70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8"/>
  <sheetViews>
    <sheetView zoomScaleNormal="100" workbookViewId="0">
      <selection activeCell="I24" sqref="I24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117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118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119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45017</v>
      </c>
    </row>
    <row r="8" spans="2:10" ht="12.75" customHeight="1" x14ac:dyDescent="0.3">
      <c r="B8" s="123" t="s">
        <v>20</v>
      </c>
      <c r="C8" s="116" t="s">
        <v>27</v>
      </c>
      <c r="D8" s="121" t="s">
        <v>21</v>
      </c>
      <c r="E8" s="118"/>
      <c r="F8" s="116" t="s">
        <v>22</v>
      </c>
      <c r="G8" s="116" t="s">
        <v>23</v>
      </c>
      <c r="H8" s="116" t="s">
        <v>24</v>
      </c>
      <c r="I8" s="118" t="s">
        <v>26</v>
      </c>
    </row>
    <row r="9" spans="2:10" ht="24" customHeight="1" x14ac:dyDescent="0.3">
      <c r="B9" s="124"/>
      <c r="C9" s="117"/>
      <c r="D9" s="122"/>
      <c r="E9" s="119"/>
      <c r="F9" s="125"/>
      <c r="G9" s="125"/>
      <c r="H9" s="117"/>
      <c r="I9" s="119"/>
    </row>
    <row r="10" spans="2:10" x14ac:dyDescent="0.3">
      <c r="B10" s="108" t="s">
        <v>120</v>
      </c>
      <c r="C10" s="109"/>
      <c r="D10" s="109"/>
      <c r="E10" s="109"/>
      <c r="F10" s="109"/>
      <c r="G10" s="109"/>
      <c r="H10" s="109"/>
      <c r="I10" s="110"/>
    </row>
    <row r="11" spans="2:10" ht="39.6" x14ac:dyDescent="0.3">
      <c r="B11" s="19">
        <v>1</v>
      </c>
      <c r="C11" s="20" t="s">
        <v>121</v>
      </c>
      <c r="D11" s="111" t="s">
        <v>30</v>
      </c>
      <c r="E11" s="112"/>
      <c r="F11" s="24" t="s">
        <v>136</v>
      </c>
      <c r="G11" s="25" t="s">
        <v>99</v>
      </c>
      <c r="H11" s="25">
        <v>1</v>
      </c>
      <c r="I11" s="26">
        <v>9395</v>
      </c>
    </row>
    <row r="12" spans="2:10" x14ac:dyDescent="0.3">
      <c r="B12" s="113" t="s">
        <v>74</v>
      </c>
      <c r="C12" s="114"/>
      <c r="D12" s="114"/>
      <c r="E12" s="114"/>
      <c r="F12" s="114"/>
      <c r="G12" s="114"/>
      <c r="H12" s="115"/>
      <c r="I12" s="41">
        <f>SUM(I11:I11)</f>
        <v>9395</v>
      </c>
    </row>
    <row r="13" spans="2:10" ht="15.6" x14ac:dyDescent="0.3">
      <c r="B13" s="126" t="s">
        <v>93</v>
      </c>
      <c r="C13" s="127"/>
      <c r="D13" s="127"/>
      <c r="E13" s="127"/>
      <c r="F13" s="127"/>
      <c r="G13" s="127"/>
      <c r="H13" s="128"/>
      <c r="I13" s="31">
        <f>I12</f>
        <v>9395</v>
      </c>
    </row>
    <row r="14" spans="2:10" x14ac:dyDescent="0.3">
      <c r="B14" s="21"/>
      <c r="C14" s="21"/>
      <c r="D14" s="22"/>
      <c r="E14" s="22"/>
      <c r="F14" s="22"/>
      <c r="G14" s="22"/>
      <c r="H14" s="22"/>
      <c r="I14" s="23"/>
    </row>
    <row r="15" spans="2:10" x14ac:dyDescent="0.3">
      <c r="B15" s="14"/>
      <c r="C15" s="14"/>
      <c r="D15" s="14"/>
      <c r="E15" s="14"/>
      <c r="F15" s="14"/>
      <c r="G15" s="14"/>
      <c r="H15" s="14"/>
      <c r="I15" s="14"/>
    </row>
    <row r="16" spans="2:10" ht="29.25" customHeight="1" x14ac:dyDescent="0.3">
      <c r="B16" s="120"/>
      <c r="C16" s="120"/>
      <c r="D16" s="120"/>
      <c r="E16" s="120"/>
      <c r="F16" s="120"/>
      <c r="G16" s="120"/>
      <c r="H16" s="120"/>
      <c r="I16" s="120"/>
    </row>
    <row r="17" spans="2:9" ht="14.4" x14ac:dyDescent="0.3">
      <c r="B17" s="88"/>
      <c r="C17" s="88"/>
      <c r="D17" s="88"/>
      <c r="E17" s="88"/>
    </row>
    <row r="18" spans="2:9" ht="14.4" x14ac:dyDescent="0.3">
      <c r="B18" s="89"/>
      <c r="C18" s="89"/>
      <c r="D18" s="89"/>
      <c r="E18" s="89"/>
      <c r="G18" s="89"/>
      <c r="H18" s="89"/>
      <c r="I18" s="89"/>
    </row>
  </sheetData>
  <mergeCells count="15">
    <mergeCell ref="B12:H12"/>
    <mergeCell ref="B17:E17"/>
    <mergeCell ref="B18:E18"/>
    <mergeCell ref="G18:I18"/>
    <mergeCell ref="B8:B9"/>
    <mergeCell ref="C8:C9"/>
    <mergeCell ref="D8:E9"/>
    <mergeCell ref="F8:F9"/>
    <mergeCell ref="G8:G9"/>
    <mergeCell ref="H8:H9"/>
    <mergeCell ref="I8:I9"/>
    <mergeCell ref="B16:I16"/>
    <mergeCell ref="B13:H13"/>
    <mergeCell ref="B10:I10"/>
    <mergeCell ref="D11:E1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2"/>
  <sheetViews>
    <sheetView showRuler="0" zoomScaleNormal="100" workbookViewId="0">
      <selection activeCell="N1" sqref="N1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50" t="s">
        <v>108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x14ac:dyDescent="0.3">
      <c r="A2" s="150" t="s">
        <v>129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x14ac:dyDescent="0.3">
      <c r="A3" s="151" t="s">
        <v>122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x14ac:dyDescent="0.3">
      <c r="A4" s="53" t="s">
        <v>125</v>
      </c>
      <c r="B4" s="54"/>
      <c r="C4" s="54"/>
      <c r="D4" s="62"/>
      <c r="E4" s="53" t="s">
        <v>126</v>
      </c>
      <c r="F4" s="54"/>
      <c r="G4" s="54"/>
      <c r="H4" s="54"/>
      <c r="I4" s="62"/>
      <c r="J4" s="53" t="s">
        <v>130</v>
      </c>
      <c r="K4" s="54"/>
      <c r="L4" s="54"/>
      <c r="M4" s="62"/>
    </row>
    <row r="5" spans="1:13" x14ac:dyDescent="0.3">
      <c r="A5" s="53" t="s">
        <v>127</v>
      </c>
      <c r="B5" s="62"/>
      <c r="C5" s="53" t="s">
        <v>111</v>
      </c>
      <c r="D5" s="54"/>
      <c r="E5" s="54"/>
      <c r="F5" s="54"/>
      <c r="G5" s="54"/>
      <c r="H5" s="62"/>
      <c r="I5" s="53" t="s">
        <v>112</v>
      </c>
      <c r="J5" s="54"/>
      <c r="K5" s="54"/>
      <c r="L5" s="54"/>
      <c r="M5" s="62"/>
    </row>
    <row r="6" spans="1:13" x14ac:dyDescent="0.3">
      <c r="A6" s="53" t="s">
        <v>113</v>
      </c>
      <c r="B6" s="54"/>
      <c r="C6" s="54"/>
      <c r="D6" s="54"/>
      <c r="E6" s="54"/>
      <c r="F6" s="54"/>
      <c r="G6" s="62"/>
      <c r="H6" s="53" t="s">
        <v>114</v>
      </c>
      <c r="I6" s="54"/>
      <c r="J6" s="54"/>
      <c r="K6" s="54"/>
      <c r="L6" s="54"/>
      <c r="M6" s="62"/>
    </row>
    <row r="7" spans="1:13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38.25" customHeight="1" x14ac:dyDescent="0.3">
      <c r="A8" s="155" t="s">
        <v>35</v>
      </c>
      <c r="B8" s="155"/>
      <c r="C8" s="155"/>
      <c r="D8" s="155"/>
      <c r="E8" s="156" t="s">
        <v>36</v>
      </c>
      <c r="F8" s="156"/>
      <c r="G8" s="152" t="s">
        <v>37</v>
      </c>
      <c r="H8" s="153"/>
      <c r="I8" s="154"/>
      <c r="J8" s="152" t="s">
        <v>38</v>
      </c>
      <c r="K8" s="153"/>
      <c r="L8" s="154"/>
      <c r="M8" s="34" t="s">
        <v>39</v>
      </c>
    </row>
    <row r="9" spans="1:13" x14ac:dyDescent="0.3">
      <c r="A9" s="137" t="s">
        <v>40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9"/>
    </row>
    <row r="10" spans="1:13" x14ac:dyDescent="0.3">
      <c r="A10" s="140" t="s">
        <v>41</v>
      </c>
      <c r="B10" s="141"/>
      <c r="C10" s="141"/>
      <c r="D10" s="142"/>
      <c r="E10" s="58">
        <v>0</v>
      </c>
      <c r="F10" s="55"/>
      <c r="G10" s="129">
        <v>28315.759999999998</v>
      </c>
      <c r="H10" s="131"/>
      <c r="I10" s="130"/>
      <c r="J10" s="129">
        <v>25668.3</v>
      </c>
      <c r="K10" s="131"/>
      <c r="L10" s="130"/>
      <c r="M10" s="38">
        <f>G10-J10</f>
        <v>2647.4599999999991</v>
      </c>
    </row>
    <row r="11" spans="1:13" ht="14.25" customHeight="1" x14ac:dyDescent="0.3">
      <c r="A11" s="145" t="s">
        <v>42</v>
      </c>
      <c r="B11" s="146"/>
      <c r="C11" s="146"/>
      <c r="D11" s="147"/>
      <c r="E11" s="144">
        <v>0</v>
      </c>
      <c r="F11" s="144"/>
      <c r="G11" s="144">
        <v>28315.759999999998</v>
      </c>
      <c r="H11" s="144"/>
      <c r="I11" s="144"/>
      <c r="J11" s="144">
        <v>25668.28</v>
      </c>
      <c r="K11" s="144"/>
      <c r="L11" s="144"/>
      <c r="M11" s="38">
        <f>G11-J11</f>
        <v>2647.4799999999996</v>
      </c>
    </row>
    <row r="12" spans="1:13" ht="21" customHeight="1" x14ac:dyDescent="0.3">
      <c r="A12" s="95" t="s">
        <v>43</v>
      </c>
      <c r="B12" s="96"/>
      <c r="C12" s="96"/>
      <c r="D12" s="97"/>
      <c r="E12" s="143"/>
      <c r="F12" s="148"/>
      <c r="G12" s="143">
        <f>SUM(G10:G11)</f>
        <v>56631.519999999997</v>
      </c>
      <c r="H12" s="149"/>
      <c r="I12" s="148"/>
      <c r="J12" s="143">
        <f>SUM(J10:J11)</f>
        <v>51336.58</v>
      </c>
      <c r="K12" s="96"/>
      <c r="L12" s="97"/>
      <c r="M12" s="37">
        <f>SUM(M10:M11)</f>
        <v>5294.9399999999987</v>
      </c>
    </row>
    <row r="13" spans="1:13" x14ac:dyDescent="0.3">
      <c r="A13" s="95" t="s">
        <v>135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7"/>
      <c r="M13" s="37">
        <v>5940.16</v>
      </c>
    </row>
    <row r="14" spans="1:13" x14ac:dyDescent="0.3">
      <c r="A14" s="67" t="s">
        <v>16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49">
        <v>1058.96</v>
      </c>
    </row>
    <row r="15" spans="1:13" x14ac:dyDescent="0.3">
      <c r="A15" s="95" t="s">
        <v>57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7"/>
      <c r="M15" s="37">
        <v>34</v>
      </c>
    </row>
    <row r="16" spans="1:13" x14ac:dyDescent="0.3">
      <c r="A16" s="137" t="s">
        <v>44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9"/>
    </row>
    <row r="17" spans="1:18" x14ac:dyDescent="0.3">
      <c r="A17" s="134" t="s">
        <v>13</v>
      </c>
      <c r="B17" s="135"/>
      <c r="C17" s="135"/>
      <c r="D17" s="136"/>
      <c r="E17" s="129">
        <v>0</v>
      </c>
      <c r="F17" s="130"/>
      <c r="G17" s="129">
        <v>103.41</v>
      </c>
      <c r="H17" s="131"/>
      <c r="I17" s="130"/>
      <c r="J17" s="129">
        <v>92.99</v>
      </c>
      <c r="K17" s="132"/>
      <c r="L17" s="133"/>
      <c r="M17" s="38">
        <f>G17-J17</f>
        <v>10.420000000000002</v>
      </c>
    </row>
    <row r="18" spans="1:18" ht="14.25" customHeight="1" x14ac:dyDescent="0.3">
      <c r="A18" s="95" t="s">
        <v>14</v>
      </c>
      <c r="B18" s="96"/>
      <c r="C18" s="96"/>
      <c r="D18" s="97"/>
      <c r="E18" s="144">
        <v>0</v>
      </c>
      <c r="F18" s="144"/>
      <c r="G18" s="143">
        <v>46.28</v>
      </c>
      <c r="H18" s="149"/>
      <c r="I18" s="148"/>
      <c r="J18" s="143">
        <v>41.68</v>
      </c>
      <c r="K18" s="149"/>
      <c r="L18" s="148"/>
      <c r="M18" s="37">
        <f>G18-J18</f>
        <v>4.6000000000000014</v>
      </c>
    </row>
    <row r="19" spans="1:18" x14ac:dyDescent="0.3">
      <c r="A19" s="95" t="s">
        <v>15</v>
      </c>
      <c r="B19" s="96"/>
      <c r="C19" s="96"/>
      <c r="D19" s="97"/>
      <c r="E19" s="144">
        <v>0</v>
      </c>
      <c r="F19" s="144"/>
      <c r="G19" s="95">
        <v>735.82</v>
      </c>
      <c r="H19" s="96"/>
      <c r="I19" s="97"/>
      <c r="J19" s="143">
        <v>654.65</v>
      </c>
      <c r="K19" s="96"/>
      <c r="L19" s="97"/>
      <c r="M19" s="36">
        <f>G19-J19</f>
        <v>81.170000000000073</v>
      </c>
    </row>
    <row r="20" spans="1:18" ht="27.75" customHeight="1" x14ac:dyDescent="0.3">
      <c r="A20" s="145" t="s">
        <v>45</v>
      </c>
      <c r="B20" s="146"/>
      <c r="C20" s="146"/>
      <c r="D20" s="147"/>
      <c r="E20" s="144"/>
      <c r="F20" s="144"/>
      <c r="G20" s="143">
        <f>SUM(G17:G19)</f>
        <v>885.51</v>
      </c>
      <c r="H20" s="149"/>
      <c r="I20" s="148"/>
      <c r="J20" s="95">
        <f>SUM(J17:J19)</f>
        <v>789.31999999999994</v>
      </c>
      <c r="K20" s="96"/>
      <c r="L20" s="97"/>
      <c r="M20" s="36">
        <f>SUM(M17:M19)</f>
        <v>96.190000000000083</v>
      </c>
    </row>
    <row r="21" spans="1:18" ht="18.75" customHeight="1" x14ac:dyDescent="0.3">
      <c r="A21" s="145" t="s">
        <v>9</v>
      </c>
      <c r="B21" s="146"/>
      <c r="C21" s="146"/>
      <c r="D21" s="146"/>
      <c r="E21" s="144"/>
      <c r="F21" s="144"/>
      <c r="G21" s="143"/>
      <c r="H21" s="149"/>
      <c r="I21" s="148"/>
      <c r="J21" s="95"/>
      <c r="K21" s="96"/>
      <c r="L21" s="97"/>
      <c r="M21" s="36">
        <f>M12+M13+M14+M15+M20</f>
        <v>12424.249999999998</v>
      </c>
    </row>
    <row r="22" spans="1:18" ht="17.25" customHeight="1" x14ac:dyDescent="0.3">
      <c r="A22" s="163" t="s">
        <v>46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5"/>
    </row>
    <row r="23" spans="1:18" x14ac:dyDescent="0.3">
      <c r="A23" s="5" t="s">
        <v>20</v>
      </c>
      <c r="B23" s="155" t="s">
        <v>47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66" t="s">
        <v>48</v>
      </c>
      <c r="M23" s="166"/>
    </row>
    <row r="24" spans="1:18" x14ac:dyDescent="0.3">
      <c r="A24" s="32">
        <v>1</v>
      </c>
      <c r="B24" s="162" t="s">
        <v>28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43">
        <f>1275.26*11</f>
        <v>14027.86</v>
      </c>
      <c r="M24" s="148"/>
    </row>
    <row r="25" spans="1:18" ht="15.75" customHeight="1" x14ac:dyDescent="0.3">
      <c r="A25" s="32">
        <v>2</v>
      </c>
      <c r="B25" s="162" t="s">
        <v>32</v>
      </c>
      <c r="C25" s="162"/>
      <c r="D25" s="162"/>
      <c r="E25" s="162"/>
      <c r="F25" s="162"/>
      <c r="G25" s="162"/>
      <c r="H25" s="162"/>
      <c r="I25" s="162"/>
      <c r="J25" s="162"/>
      <c r="K25" s="162"/>
      <c r="L25" s="95">
        <v>3319.56</v>
      </c>
      <c r="M25" s="97"/>
    </row>
    <row r="26" spans="1:18" ht="15.6" x14ac:dyDescent="0.3">
      <c r="A26" s="32">
        <v>3</v>
      </c>
      <c r="B26" s="162" t="s">
        <v>34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44">
        <f>47.23*11</f>
        <v>519.53</v>
      </c>
      <c r="M26" s="144"/>
      <c r="R26" s="50"/>
    </row>
    <row r="27" spans="1:18" x14ac:dyDescent="0.3">
      <c r="A27" s="32">
        <v>4</v>
      </c>
      <c r="B27" s="180" t="s">
        <v>123</v>
      </c>
      <c r="C27" s="180"/>
      <c r="D27" s="180"/>
      <c r="E27" s="180"/>
      <c r="F27" s="180"/>
      <c r="G27" s="180"/>
      <c r="H27" s="180"/>
      <c r="I27" s="180"/>
      <c r="J27" s="180"/>
      <c r="K27" s="181"/>
      <c r="L27" s="143">
        <v>9395</v>
      </c>
      <c r="M27" s="148"/>
    </row>
    <row r="28" spans="1:18" x14ac:dyDescent="0.3">
      <c r="A28" s="32">
        <v>5</v>
      </c>
      <c r="B28" s="182" t="s">
        <v>124</v>
      </c>
      <c r="C28" s="180"/>
      <c r="D28" s="180"/>
      <c r="E28" s="180"/>
      <c r="F28" s="180"/>
      <c r="G28" s="180"/>
      <c r="H28" s="180"/>
      <c r="I28" s="180"/>
      <c r="J28" s="180"/>
      <c r="K28" s="181"/>
      <c r="L28" s="143">
        <v>29497.06</v>
      </c>
      <c r="M28" s="148"/>
    </row>
    <row r="29" spans="1:18" x14ac:dyDescent="0.3">
      <c r="A29" s="159" t="s">
        <v>49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1"/>
      <c r="L29" s="157">
        <f>SUM(L24:L28)</f>
        <v>56759.01</v>
      </c>
      <c r="M29" s="158"/>
    </row>
    <row r="30" spans="1:18" x14ac:dyDescent="0.3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83"/>
      <c r="M30" s="183"/>
    </row>
    <row r="31" spans="1:18" x14ac:dyDescent="0.3">
      <c r="A31" s="168" t="s">
        <v>50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70"/>
      <c r="L31" s="171">
        <v>0</v>
      </c>
      <c r="M31" s="172"/>
    </row>
    <row r="32" spans="1:18" x14ac:dyDescent="0.3">
      <c r="A32" s="168" t="s">
        <v>54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L32" s="171">
        <f>M21</f>
        <v>12424.249999999998</v>
      </c>
      <c r="M32" s="172"/>
    </row>
    <row r="33" spans="1:15" x14ac:dyDescent="0.3">
      <c r="A33" s="168" t="s">
        <v>51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70"/>
      <c r="L33" s="171">
        <v>51336.58</v>
      </c>
      <c r="M33" s="172"/>
    </row>
    <row r="34" spans="1:15" x14ac:dyDescent="0.3">
      <c r="A34" s="168" t="s">
        <v>52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70"/>
      <c r="L34" s="171">
        <f>L29</f>
        <v>56759.01</v>
      </c>
      <c r="M34" s="172"/>
    </row>
    <row r="35" spans="1:15" x14ac:dyDescent="0.3">
      <c r="A35" s="168" t="s">
        <v>53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70"/>
      <c r="L35" s="171">
        <f>L33-L34</f>
        <v>-5422.43</v>
      </c>
      <c r="M35" s="173"/>
      <c r="O35" s="43"/>
    </row>
    <row r="36" spans="1:15" x14ac:dyDescent="0.3">
      <c r="A36" s="33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</row>
    <row r="37" spans="1:15" x14ac:dyDescent="0.3">
      <c r="A37" s="35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5"/>
      <c r="M37" s="175"/>
    </row>
    <row r="38" spans="1:15" x14ac:dyDescent="0.3">
      <c r="A38" s="3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15" x14ac:dyDescent="0.3">
      <c r="A39" s="3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1:15" x14ac:dyDescent="0.3">
      <c r="A40" s="1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"/>
      <c r="M40" s="1"/>
    </row>
    <row r="41" spans="1:15" x14ac:dyDescent="0.3">
      <c r="A41" s="1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91">
    <mergeCell ref="L30:M30"/>
    <mergeCell ref="L31:M31"/>
    <mergeCell ref="A33:K33"/>
    <mergeCell ref="A34:K34"/>
    <mergeCell ref="B38:K38"/>
    <mergeCell ref="A30:K30"/>
    <mergeCell ref="A31:K31"/>
    <mergeCell ref="B40:K40"/>
    <mergeCell ref="B41:K41"/>
    <mergeCell ref="L41:M41"/>
    <mergeCell ref="A32:K32"/>
    <mergeCell ref="L32:M32"/>
    <mergeCell ref="L34:M34"/>
    <mergeCell ref="L35:M35"/>
    <mergeCell ref="L36:M36"/>
    <mergeCell ref="L37:M37"/>
    <mergeCell ref="L38:M38"/>
    <mergeCell ref="L39:M39"/>
    <mergeCell ref="L33:M33"/>
    <mergeCell ref="B36:K36"/>
    <mergeCell ref="B37:K37"/>
    <mergeCell ref="B39:K39"/>
    <mergeCell ref="A35:K35"/>
    <mergeCell ref="E20:F20"/>
    <mergeCell ref="E19:F19"/>
    <mergeCell ref="E18:F18"/>
    <mergeCell ref="B26:K26"/>
    <mergeCell ref="L23:M23"/>
    <mergeCell ref="B24:K24"/>
    <mergeCell ref="A21:D21"/>
    <mergeCell ref="G20:I20"/>
    <mergeCell ref="J20:L20"/>
    <mergeCell ref="A20:D20"/>
    <mergeCell ref="A18:D18"/>
    <mergeCell ref="G18:I18"/>
    <mergeCell ref="J18:L18"/>
    <mergeCell ref="A19:D19"/>
    <mergeCell ref="G19:I19"/>
    <mergeCell ref="J19:L19"/>
    <mergeCell ref="L29:M29"/>
    <mergeCell ref="E21:F21"/>
    <mergeCell ref="G21:I21"/>
    <mergeCell ref="J21:L21"/>
    <mergeCell ref="A29:K29"/>
    <mergeCell ref="B25:K25"/>
    <mergeCell ref="L24:M24"/>
    <mergeCell ref="L25:M25"/>
    <mergeCell ref="A22:M22"/>
    <mergeCell ref="L26:M26"/>
    <mergeCell ref="B23:K23"/>
    <mergeCell ref="B27:K27"/>
    <mergeCell ref="L27:M27"/>
    <mergeCell ref="B28:K28"/>
    <mergeCell ref="L28:M28"/>
    <mergeCell ref="A1:M1"/>
    <mergeCell ref="A2:M2"/>
    <mergeCell ref="A3:M3"/>
    <mergeCell ref="G8:I8"/>
    <mergeCell ref="J8:L8"/>
    <mergeCell ref="A8:D8"/>
    <mergeCell ref="E8:F8"/>
    <mergeCell ref="A7:M7"/>
    <mergeCell ref="A6:G6"/>
    <mergeCell ref="H6:M6"/>
    <mergeCell ref="A4:D4"/>
    <mergeCell ref="E4:I4"/>
    <mergeCell ref="J4:M4"/>
    <mergeCell ref="A5:B5"/>
    <mergeCell ref="C5:H5"/>
    <mergeCell ref="I5:M5"/>
    <mergeCell ref="A11:D11"/>
    <mergeCell ref="E11:F11"/>
    <mergeCell ref="A12:D12"/>
    <mergeCell ref="E12:F12"/>
    <mergeCell ref="G12:I12"/>
    <mergeCell ref="E17:F17"/>
    <mergeCell ref="G17:I17"/>
    <mergeCell ref="J17:L17"/>
    <mergeCell ref="A17:D17"/>
    <mergeCell ref="A9:M9"/>
    <mergeCell ref="A10:D10"/>
    <mergeCell ref="E10:F10"/>
    <mergeCell ref="J12:L12"/>
    <mergeCell ref="A16:M16"/>
    <mergeCell ref="G10:I10"/>
    <mergeCell ref="G11:I11"/>
    <mergeCell ref="J11:L11"/>
    <mergeCell ref="A13:L13"/>
    <mergeCell ref="A14:L14"/>
    <mergeCell ref="A15:L15"/>
    <mergeCell ref="J10:L10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ИНИЦИАТИВНАЯ 26</vt:lpstr>
      <vt:lpstr>СОДЕРЖАНИЕ ЖИЛЬЯ</vt:lpstr>
      <vt:lpstr>РЕМОНТ ЖИЛЬЯ</vt:lpstr>
      <vt:lpstr>ОТЧЕТ ИНИЦИАТИ 26.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2023-04-01T16:18:37Z</dcterms:modified>
</cp:coreProperties>
</file>