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AA796B4F-085C-4DFE-87B7-D20C1A9D03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Греческая 62-А" sheetId="1" r:id="rId1"/>
    <sheet name="СОДЕРЖАНИЕ ЖИЛЬЯ" sheetId="2" r:id="rId2"/>
    <sheet name="РЕМОНТ ЖИЛЬЯ" sheetId="3" r:id="rId3"/>
    <sheet name="ОТЧЕТ Греческая 62." sheetId="4" r:id="rId4"/>
  </sheets>
  <calcPr calcId="191029" refMode="R1C1"/>
</workbook>
</file>

<file path=xl/calcChain.xml><?xml version="1.0" encoding="utf-8"?>
<calcChain xmlns="http://schemas.openxmlformats.org/spreadsheetml/2006/main">
  <c r="L29" i="4" l="1"/>
  <c r="L27" i="4"/>
  <c r="L31" i="4" s="1"/>
  <c r="K23" i="1"/>
  <c r="K26" i="1"/>
  <c r="I25" i="1"/>
  <c r="K25" i="1" s="1"/>
  <c r="I22" i="1"/>
  <c r="K22" i="1" s="1"/>
  <c r="I15" i="2"/>
  <c r="I39" i="2"/>
  <c r="I19" i="3"/>
  <c r="I34" i="2"/>
  <c r="I28" i="2"/>
  <c r="I16" i="3"/>
  <c r="I24" i="1" s="1"/>
  <c r="K24" i="1" s="1"/>
  <c r="I20" i="2"/>
  <c r="I13" i="3"/>
  <c r="I20" i="3" s="1"/>
  <c r="I14" i="2"/>
  <c r="I33" i="1"/>
  <c r="I32" i="1"/>
  <c r="I31" i="1"/>
  <c r="M22" i="1"/>
  <c r="C23" i="1" s="1"/>
  <c r="M23" i="1" s="1"/>
  <c r="C24" i="1" s="1"/>
  <c r="M24" i="1" s="1"/>
  <c r="C25" i="1" s="1"/>
  <c r="M25" i="1" s="1"/>
  <c r="C26" i="1" s="1"/>
  <c r="M26" i="1" s="1"/>
  <c r="G17" i="1"/>
  <c r="E17" i="1"/>
  <c r="M12" i="1"/>
  <c r="C13" i="1" s="1"/>
  <c r="M13" i="1" s="1"/>
  <c r="C14" i="1" s="1"/>
  <c r="M14" i="1" s="1"/>
  <c r="C15" i="1" s="1"/>
  <c r="M15" i="1" s="1"/>
  <c r="C16" i="1" s="1"/>
  <c r="M16" i="1" s="1"/>
  <c r="M17" i="1" s="1"/>
  <c r="K27" i="1" l="1"/>
  <c r="M12" i="4"/>
  <c r="M11" i="4"/>
  <c r="M22" i="4"/>
  <c r="M21" i="4"/>
  <c r="M20" i="4"/>
  <c r="G23" i="4" l="1"/>
  <c r="J23" i="4" l="1"/>
  <c r="M23" i="4"/>
  <c r="K32" i="1"/>
  <c r="K33" i="1"/>
  <c r="I38" i="2"/>
  <c r="I32" i="2"/>
  <c r="I24" i="2"/>
  <c r="I18" i="2"/>
  <c r="I11" i="2"/>
  <c r="I21" i="2"/>
  <c r="I29" i="2" s="1"/>
  <c r="I35" i="2" s="1"/>
  <c r="I41" i="2" s="1"/>
  <c r="K31" i="1" l="1"/>
  <c r="L32" i="4" l="1"/>
  <c r="L37" i="4" s="1"/>
  <c r="L38" i="4" s="1"/>
  <c r="J13" i="4"/>
  <c r="L36" i="4" s="1"/>
  <c r="G13" i="4"/>
  <c r="M13" i="4"/>
  <c r="M24" i="4" s="1"/>
  <c r="K34" i="1"/>
  <c r="I34" i="1"/>
  <c r="L35" i="4" l="1"/>
  <c r="G27" i="1"/>
  <c r="E27" i="1"/>
  <c r="L7" i="1" l="1"/>
  <c r="L6" i="1"/>
  <c r="I42" i="2"/>
  <c r="I16" i="1" s="1"/>
  <c r="K16" i="1" s="1"/>
  <c r="I36" i="2"/>
  <c r="I15" i="1" s="1"/>
  <c r="K15" i="1" s="1"/>
  <c r="I30" i="2"/>
  <c r="I14" i="1" s="1"/>
  <c r="K14" i="1" s="1"/>
  <c r="I22" i="2"/>
  <c r="I13" i="1" s="1"/>
  <c r="K13" i="1" s="1"/>
  <c r="I16" i="2"/>
  <c r="I12" i="1" l="1"/>
  <c r="I43" i="2"/>
  <c r="K12" i="1" l="1"/>
  <c r="K17" i="1" s="1"/>
  <c r="K18" i="1" s="1"/>
  <c r="I17" i="1"/>
  <c r="M27" i="1"/>
  <c r="I7" i="3"/>
  <c r="I7" i="2" l="1"/>
  <c r="I27" i="1" l="1"/>
  <c r="K28" i="1"/>
  <c r="M43" i="1" s="1"/>
  <c r="M34" i="1"/>
  <c r="M42" i="1" s="1"/>
</calcChain>
</file>

<file path=xl/sharedStrings.xml><?xml version="1.0" encoding="utf-8"?>
<sst xmlns="http://schemas.openxmlformats.org/spreadsheetml/2006/main" count="264" uniqueCount="120">
  <si>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</si>
  <si>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</si>
  <si>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</si>
  <si>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</si>
  <si>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</si>
  <si>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</si>
  <si>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</si>
  <si>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</si>
  <si>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</si>
  <si>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</si>
  <si>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</si>
  <si>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</si>
  <si>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</si>
  <si>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</si>
  <si>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</si>
  <si>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</si>
  <si>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</si>
  <si>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</si>
  <si>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</si>
  <si>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</si>
  <si>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</si>
  <si>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</si>
  <si>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</si>
  <si>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</si>
  <si>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</si>
  <si>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</si>
  <si>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</si>
  <si>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</si>
  <si>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</si>
  <si>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</si>
  <si>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</si>
  <si>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</si>
  <si>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</si>
  <si>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</si>
  <si>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</si>
  <si>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</si>
  <si>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</si>
  <si>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</si>
  <si>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</si>
  <si>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</si>
  <si>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</si>
  <si>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</si>
  <si>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</si>
  <si>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</si>
  <si>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</si>
  <si>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</si>
  <si>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</si>
  <si>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</si>
  <si>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</si>
  <si>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</si>
  <si>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</si>
  <si>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</si>
  <si>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</si>
  <si>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</si>
  <si>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</si>
  <si>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</si>
  <si>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</si>
  <si>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</si>
  <si>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</si>
  <si>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</si>
  <si>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</si>
  <si>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Август</t>
  </si>
  <si>
    <t>Сентябрь</t>
  </si>
  <si>
    <t>Октябрь</t>
  </si>
  <si>
    <t>Ноябрь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</si>
  <si>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</si>
  <si>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</si>
  <si>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</si>
  <si>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</si>
  <si>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</si>
  <si>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</si>
  <si>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</si>
  <si>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</si>
  <si>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</si>
  <si>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</si>
  <si>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</si>
  <si>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Проверка вентканалов и дымоходов</t>
  </si>
  <si>
    <t>усл.</t>
  </si>
  <si>
    <t>31.08.2022г.</t>
  </si>
  <si>
    <t>30.09.2022г.</t>
  </si>
  <si>
    <t>31.10.2022г.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</si>
  <si>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</si>
  <si>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</si>
  <si>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</si>
  <si>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</si>
  <si>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</si>
  <si>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Ремонт ОИ</t>
  </si>
  <si>
    <t>Содержание ОИ</t>
  </si>
  <si>
    <t>Доп. Услуги</t>
  </si>
  <si>
    <t>Лицевой счет МКД по адресу: г. Таганрог, ул.  Греческая, д. 62-А</t>
  </si>
  <si>
    <t>Протокол №1 от 28 апреля 2022г.</t>
  </si>
  <si>
    <t>Содержание общего имущества МКД -8,50 руб.</t>
  </si>
  <si>
    <t>Ремонт общего имущества МКД - 7,50 руб.</t>
  </si>
  <si>
    <t>Содержание газовых сетей - 1,26 руб.</t>
  </si>
  <si>
    <t>Управление многоквартирным домом - 2,50 руб.</t>
  </si>
  <si>
    <t>Уборка придомовой территории- 2,90</t>
  </si>
  <si>
    <t>Уборка лестничных клетей -1,20</t>
  </si>
  <si>
    <t>Уборка придомовой территории</t>
  </si>
  <si>
    <t>Уборка лестничных клетей</t>
  </si>
  <si>
    <t>Тариф -23,86 руб.</t>
  </si>
  <si>
    <t>за период с 01.08.2022г. по 31.12.2022г.</t>
  </si>
  <si>
    <t>на доме № 62-А по ул. Греческая</t>
  </si>
  <si>
    <t>Приказ ГЖИ № 983-Л  от 05.07.22г.</t>
  </si>
  <si>
    <t>Должники на 01.08.2022г.</t>
  </si>
  <si>
    <t>Баланс дома на 01.08.2022г.</t>
  </si>
  <si>
    <t>Управляющая компания ООО "УК "ЮгДомКомфорт" с  01.08.2022 г.</t>
  </si>
  <si>
    <t>Гидравлические испытания системы ЦО</t>
  </si>
  <si>
    <t>Замена чугунных  задвижек 2 шт. ду 80 на шаровые краны ду80</t>
  </si>
  <si>
    <t>Замена осветительных приборов:лампа под.№1, плафон на входе 1 под.</t>
  </si>
  <si>
    <t>Установка табличек</t>
  </si>
  <si>
    <t>Промывка, шайбировка, заполнение системы</t>
  </si>
  <si>
    <t xml:space="preserve">Приобретение уборочного инвентаря </t>
  </si>
  <si>
    <t>Запуск отопления</t>
  </si>
  <si>
    <t>Замена ламп в плафонах, замена плафона</t>
  </si>
  <si>
    <t>Регулировка системы ЦО</t>
  </si>
  <si>
    <t>Ремонт тяжей (высотные сварочные работы)</t>
  </si>
  <si>
    <t>S жилых помещений - 985,6 м²</t>
  </si>
  <si>
    <t xml:space="preserve">Развоздушивание системы ЦО </t>
  </si>
  <si>
    <t>дома по адресу: Ростовская область, г. Таганрог, ул.Греческая, д. 62-А</t>
  </si>
  <si>
    <t>с 01.08.2022г. по 31.12.2022г.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</si>
</sst>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0" borderId="4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4" fontId="3" fillId="0" borderId="1" xfId="0" applyNumberFormat="1" applyFont="1" applyBorder="1"/>
    <xf numFmtId="2" fontId="3" fillId="0" borderId="4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3" xfId="0" applyFont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7"/>
  <sheetViews>
    <sheetView tabSelected="1" showRuler="0" zoomScaleNormal="100" workbookViewId="0">
      <selection activeCell="K14" sqref="K14:L1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68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x14ac:dyDescent="0.3">
      <c r="A2" s="51" t="s">
        <v>116</v>
      </c>
      <c r="B2" s="52"/>
      <c r="C2" s="52"/>
      <c r="D2" s="57"/>
      <c r="E2" s="51" t="s">
        <v>90</v>
      </c>
      <c r="F2" s="52"/>
      <c r="G2" s="52"/>
      <c r="H2" s="52"/>
      <c r="I2" s="57"/>
      <c r="J2" s="51" t="s">
        <v>102</v>
      </c>
      <c r="K2" s="52"/>
      <c r="L2" s="52"/>
      <c r="M2" s="57"/>
    </row>
    <row r="3" spans="1:13" x14ac:dyDescent="0.3">
      <c r="A3" s="51" t="s">
        <v>99</v>
      </c>
      <c r="B3" s="57"/>
      <c r="C3" s="51" t="s">
        <v>91</v>
      </c>
      <c r="D3" s="52"/>
      <c r="E3" s="52"/>
      <c r="F3" s="52"/>
      <c r="G3" s="52"/>
      <c r="H3" s="57"/>
      <c r="I3" s="51" t="s">
        <v>92</v>
      </c>
      <c r="J3" s="52"/>
      <c r="K3" s="52"/>
      <c r="L3" s="52"/>
      <c r="M3" s="57"/>
    </row>
    <row r="4" spans="1:13" x14ac:dyDescent="0.3">
      <c r="A4" s="51" t="s">
        <v>94</v>
      </c>
      <c r="B4" s="52"/>
      <c r="C4" s="52"/>
      <c r="D4" s="52"/>
      <c r="E4" s="52"/>
      <c r="F4" s="52"/>
      <c r="G4" s="57"/>
      <c r="H4" s="51" t="s">
        <v>93</v>
      </c>
      <c r="I4" s="52"/>
      <c r="J4" s="52"/>
      <c r="K4" s="52"/>
      <c r="L4" s="52"/>
      <c r="M4" s="57"/>
    </row>
    <row r="5" spans="1:13" x14ac:dyDescent="0.3">
      <c r="A5" s="51" t="s">
        <v>95</v>
      </c>
      <c r="B5" s="52"/>
      <c r="C5" s="52"/>
      <c r="D5" s="52"/>
      <c r="E5" s="52"/>
      <c r="F5" s="52"/>
      <c r="G5" s="52"/>
      <c r="H5" s="53" t="s">
        <v>96</v>
      </c>
      <c r="I5" s="53"/>
      <c r="J5" s="53"/>
      <c r="K5" s="53"/>
      <c r="L5" s="53"/>
      <c r="M5" s="53"/>
    </row>
    <row r="6" spans="1:13" x14ac:dyDescent="0.3">
      <c r="A6" s="51" t="s">
        <v>103</v>
      </c>
      <c r="B6" s="52"/>
      <c r="C6" s="52"/>
      <c r="D6" s="57"/>
      <c r="E6" s="63">
        <v>0</v>
      </c>
      <c r="F6" s="64"/>
      <c r="G6" s="51" t="s">
        <v>59</v>
      </c>
      <c r="H6" s="52"/>
      <c r="I6" s="52"/>
      <c r="J6" s="52"/>
      <c r="K6" s="57"/>
      <c r="L6" s="63">
        <f>E17+E27</f>
        <v>78848</v>
      </c>
      <c r="M6" s="64"/>
    </row>
    <row r="7" spans="1:13" x14ac:dyDescent="0.3">
      <c r="A7" s="51" t="s">
        <v>104</v>
      </c>
      <c r="B7" s="52"/>
      <c r="C7" s="52"/>
      <c r="D7" s="57"/>
      <c r="E7" s="63">
        <v>0</v>
      </c>
      <c r="F7" s="64"/>
      <c r="G7" s="51" t="s">
        <v>60</v>
      </c>
      <c r="H7" s="52"/>
      <c r="I7" s="52"/>
      <c r="J7" s="52"/>
      <c r="K7" s="57"/>
      <c r="L7" s="63">
        <f>G17+G27</f>
        <v>60638.399999999994</v>
      </c>
      <c r="M7" s="57"/>
    </row>
    <row r="8" spans="1:13" x14ac:dyDescent="0.3">
      <c r="A8" s="65" t="s">
        <v>83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7"/>
    </row>
    <row r="9" spans="1:13" x14ac:dyDescent="0.3">
      <c r="A9" s="68" t="s">
        <v>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1:13" ht="14.25" customHeight="1" x14ac:dyDescent="0.3">
      <c r="A10" s="51" t="s">
        <v>55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63">
        <v>0</v>
      </c>
      <c r="M10" s="64"/>
    </row>
    <row r="11" spans="1:13" ht="54.75" customHeight="1" x14ac:dyDescent="0.3">
      <c r="A11" s="62" t="s">
        <v>1</v>
      </c>
      <c r="B11" s="62"/>
      <c r="C11" s="61" t="s">
        <v>6</v>
      </c>
      <c r="D11" s="62"/>
      <c r="E11" s="61" t="s">
        <v>2</v>
      </c>
      <c r="F11" s="62"/>
      <c r="G11" s="61" t="s">
        <v>3</v>
      </c>
      <c r="H11" s="61"/>
      <c r="I11" s="73" t="s">
        <v>4</v>
      </c>
      <c r="J11" s="73"/>
      <c r="K11" s="71" t="s">
        <v>5</v>
      </c>
      <c r="L11" s="72"/>
      <c r="M11" s="2" t="s">
        <v>8</v>
      </c>
    </row>
    <row r="12" spans="1:13" x14ac:dyDescent="0.3">
      <c r="A12" s="53" t="s">
        <v>61</v>
      </c>
      <c r="B12" s="53"/>
      <c r="C12" s="63">
        <v>0</v>
      </c>
      <c r="D12" s="64"/>
      <c r="E12" s="63">
        <v>6382.65</v>
      </c>
      <c r="F12" s="64"/>
      <c r="G12" s="63">
        <v>1850.45</v>
      </c>
      <c r="H12" s="64"/>
      <c r="I12" s="104">
        <f>'СОДЕРЖАНИЕ ЖИЛЬЯ'!I16</f>
        <v>20171.052449999999</v>
      </c>
      <c r="J12" s="57"/>
      <c r="K12" s="105">
        <f>G12-I12</f>
        <v>-18320.602449999998</v>
      </c>
      <c r="L12" s="53"/>
      <c r="M12" s="46">
        <f>C12+E12-G12</f>
        <v>4532.2</v>
      </c>
    </row>
    <row r="13" spans="1:13" x14ac:dyDescent="0.3">
      <c r="A13" s="53" t="s">
        <v>62</v>
      </c>
      <c r="B13" s="53"/>
      <c r="C13" s="63">
        <f>M12</f>
        <v>4532.2</v>
      </c>
      <c r="D13" s="64"/>
      <c r="E13" s="63">
        <v>10709.15</v>
      </c>
      <c r="F13" s="64"/>
      <c r="G13" s="63">
        <v>4660.55</v>
      </c>
      <c r="H13" s="64"/>
      <c r="I13" s="104">
        <f>'СОДЕРЖАНИЕ ЖИЛЬЯ'!I22</f>
        <v>5741.4208700000008</v>
      </c>
      <c r="J13" s="57"/>
      <c r="K13" s="105">
        <f t="shared" ref="K13:K16" si="0">G13-I13</f>
        <v>-1080.8708700000007</v>
      </c>
      <c r="L13" s="53"/>
      <c r="M13" s="46">
        <f t="shared" ref="M13:M16" si="1">C13+E13-G13</f>
        <v>10580.8</v>
      </c>
    </row>
    <row r="14" spans="1:13" x14ac:dyDescent="0.3">
      <c r="A14" s="53" t="s">
        <v>63</v>
      </c>
      <c r="B14" s="53"/>
      <c r="C14" s="63">
        <f t="shared" ref="C14:C16" si="2">M13</f>
        <v>10580.8</v>
      </c>
      <c r="D14" s="64"/>
      <c r="E14" s="63">
        <v>8041</v>
      </c>
      <c r="F14" s="64"/>
      <c r="G14" s="63">
        <v>10176.450000000001</v>
      </c>
      <c r="H14" s="64"/>
      <c r="I14" s="104">
        <f>'СОДЕРЖАНИЕ ЖИЛЬЯ'!I30</f>
        <v>6667.8121600000004</v>
      </c>
      <c r="J14" s="57"/>
      <c r="K14" s="105">
        <f t="shared" si="0"/>
        <v>3508.6378400000003</v>
      </c>
      <c r="L14" s="53"/>
      <c r="M14" s="46">
        <f t="shared" si="1"/>
        <v>8445.3499999999985</v>
      </c>
    </row>
    <row r="15" spans="1:13" x14ac:dyDescent="0.3">
      <c r="A15" s="53" t="s">
        <v>64</v>
      </c>
      <c r="B15" s="53"/>
      <c r="C15" s="63">
        <f t="shared" si="2"/>
        <v>8445.3499999999985</v>
      </c>
      <c r="D15" s="64"/>
      <c r="E15" s="63">
        <v>8377.6</v>
      </c>
      <c r="F15" s="64"/>
      <c r="G15" s="63">
        <v>7600.88</v>
      </c>
      <c r="H15" s="64"/>
      <c r="I15" s="104">
        <f>'СОДЕРЖАНИЕ ЖИЛЬЯ'!I36</f>
        <v>4609.2011900000007</v>
      </c>
      <c r="J15" s="57"/>
      <c r="K15" s="105">
        <f t="shared" si="0"/>
        <v>2991.6788099999994</v>
      </c>
      <c r="L15" s="53"/>
      <c r="M15" s="46">
        <f t="shared" si="1"/>
        <v>9222.0699999999961</v>
      </c>
    </row>
    <row r="16" spans="1:13" x14ac:dyDescent="0.3">
      <c r="A16" s="53" t="s">
        <v>7</v>
      </c>
      <c r="B16" s="53"/>
      <c r="C16" s="63">
        <f t="shared" si="2"/>
        <v>9222.0699999999961</v>
      </c>
      <c r="D16" s="64"/>
      <c r="E16" s="63">
        <v>8377.6</v>
      </c>
      <c r="F16" s="64"/>
      <c r="G16" s="63">
        <v>7925.82</v>
      </c>
      <c r="H16" s="64"/>
      <c r="I16" s="104">
        <f>'СОДЕРЖАНИЕ ЖИЛЬЯ'!I42</f>
        <v>4622.7499100000005</v>
      </c>
      <c r="J16" s="57"/>
      <c r="K16" s="105">
        <f t="shared" si="0"/>
        <v>3303.0700899999993</v>
      </c>
      <c r="L16" s="53"/>
      <c r="M16" s="46">
        <f t="shared" si="1"/>
        <v>9673.8499999999985</v>
      </c>
    </row>
    <row r="17" spans="1:16" x14ac:dyDescent="0.3">
      <c r="A17" s="80" t="s">
        <v>9</v>
      </c>
      <c r="B17" s="80"/>
      <c r="C17" s="81"/>
      <c r="D17" s="82"/>
      <c r="E17" s="78">
        <f>SUM(E12:E16)</f>
        <v>41888</v>
      </c>
      <c r="F17" s="80"/>
      <c r="G17" s="78">
        <f>SUM(G12:G16)</f>
        <v>32214.15</v>
      </c>
      <c r="H17" s="78"/>
      <c r="I17" s="78">
        <f>SUM(I12:I16)</f>
        <v>41812.236580000004</v>
      </c>
      <c r="J17" s="78"/>
      <c r="K17" s="85">
        <f>SUM(K12:K16)</f>
        <v>-9598.0865799999992</v>
      </c>
      <c r="L17" s="87"/>
      <c r="M17" s="3">
        <f>M16</f>
        <v>9673.8499999999985</v>
      </c>
    </row>
    <row r="18" spans="1:16" x14ac:dyDescent="0.3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105">
        <f>L10+K17</f>
        <v>-9598.0865799999992</v>
      </c>
      <c r="L18" s="105"/>
      <c r="M18" s="39"/>
    </row>
    <row r="19" spans="1:16" x14ac:dyDescent="0.3">
      <c r="A19" s="68" t="s">
        <v>10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</row>
    <row r="20" spans="1:16" x14ac:dyDescent="0.3">
      <c r="A20" s="51" t="s">
        <v>56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63">
        <v>0</v>
      </c>
      <c r="M20" s="64"/>
    </row>
    <row r="21" spans="1:16" ht="53.25" customHeight="1" x14ac:dyDescent="0.3">
      <c r="A21" s="62" t="s">
        <v>1</v>
      </c>
      <c r="B21" s="62"/>
      <c r="C21" s="61" t="s">
        <v>6</v>
      </c>
      <c r="D21" s="62"/>
      <c r="E21" s="61" t="s">
        <v>2</v>
      </c>
      <c r="F21" s="62"/>
      <c r="G21" s="61" t="s">
        <v>3</v>
      </c>
      <c r="H21" s="61"/>
      <c r="I21" s="73" t="s">
        <v>4</v>
      </c>
      <c r="J21" s="73"/>
      <c r="K21" s="71" t="s">
        <v>5</v>
      </c>
      <c r="L21" s="72"/>
      <c r="M21" s="2" t="s">
        <v>8</v>
      </c>
    </row>
    <row r="22" spans="1:16" x14ac:dyDescent="0.3">
      <c r="A22" s="53" t="s">
        <v>61</v>
      </c>
      <c r="B22" s="53"/>
      <c r="C22" s="63">
        <v>0</v>
      </c>
      <c r="D22" s="64"/>
      <c r="E22" s="63">
        <v>5631.75</v>
      </c>
      <c r="F22" s="64"/>
      <c r="G22" s="63">
        <v>1632.75</v>
      </c>
      <c r="H22" s="64"/>
      <c r="I22" s="105">
        <f>'РЕМОНТ ЖИЛЬЯ'!I13</f>
        <v>16699</v>
      </c>
      <c r="J22" s="105"/>
      <c r="K22" s="105">
        <f>G22-I22</f>
        <v>-15066.25</v>
      </c>
      <c r="L22" s="53"/>
      <c r="M22" s="46">
        <f>C22+E22-G22</f>
        <v>3999</v>
      </c>
    </row>
    <row r="23" spans="1:16" x14ac:dyDescent="0.3">
      <c r="A23" s="53" t="s">
        <v>62</v>
      </c>
      <c r="B23" s="53"/>
      <c r="C23" s="63">
        <f>M22</f>
        <v>3999</v>
      </c>
      <c r="D23" s="64"/>
      <c r="E23" s="63">
        <v>9449.25</v>
      </c>
      <c r="F23" s="64"/>
      <c r="G23" s="63">
        <v>4112.25</v>
      </c>
      <c r="H23" s="64"/>
      <c r="I23" s="105">
        <v>0</v>
      </c>
      <c r="J23" s="105"/>
      <c r="K23" s="105">
        <f t="shared" ref="K23:K26" si="3">G23-I23</f>
        <v>4112.25</v>
      </c>
      <c r="L23" s="53"/>
      <c r="M23" s="46">
        <f t="shared" ref="M23:M26" si="4">C23+E23-G23</f>
        <v>9336</v>
      </c>
    </row>
    <row r="24" spans="1:16" x14ac:dyDescent="0.3">
      <c r="A24" s="53" t="s">
        <v>63</v>
      </c>
      <c r="B24" s="53"/>
      <c r="C24" s="63">
        <f t="shared" ref="C24:C26" si="5">M23</f>
        <v>9336</v>
      </c>
      <c r="D24" s="64"/>
      <c r="E24" s="63">
        <v>7095</v>
      </c>
      <c r="F24" s="64"/>
      <c r="G24" s="63">
        <v>8979.2199999999993</v>
      </c>
      <c r="H24" s="64"/>
      <c r="I24" s="105">
        <f>'РЕМОНТ ЖИЛЬЯ'!I16</f>
        <v>2000</v>
      </c>
      <c r="J24" s="105"/>
      <c r="K24" s="105">
        <f t="shared" si="3"/>
        <v>6979.2199999999993</v>
      </c>
      <c r="L24" s="53"/>
      <c r="M24" s="46">
        <f t="shared" si="4"/>
        <v>7451.7800000000007</v>
      </c>
    </row>
    <row r="25" spans="1:16" x14ac:dyDescent="0.3">
      <c r="A25" s="53" t="s">
        <v>64</v>
      </c>
      <c r="B25" s="53"/>
      <c r="C25" s="63">
        <f t="shared" si="5"/>
        <v>7451.7800000000007</v>
      </c>
      <c r="D25" s="64"/>
      <c r="E25" s="63">
        <v>7392</v>
      </c>
      <c r="F25" s="64"/>
      <c r="G25" s="63">
        <v>6706.66</v>
      </c>
      <c r="H25" s="64"/>
      <c r="I25" s="105">
        <f>'РЕМОНТ ЖИЛЬЯ'!I19</f>
        <v>10000</v>
      </c>
      <c r="J25" s="105"/>
      <c r="K25" s="105">
        <f t="shared" si="3"/>
        <v>-3293.34</v>
      </c>
      <c r="L25" s="53"/>
      <c r="M25" s="46">
        <f t="shared" si="4"/>
        <v>8137.1200000000008</v>
      </c>
    </row>
    <row r="26" spans="1:16" x14ac:dyDescent="0.3">
      <c r="A26" s="53" t="s">
        <v>7</v>
      </c>
      <c r="B26" s="53"/>
      <c r="C26" s="63">
        <f t="shared" si="5"/>
        <v>8137.1200000000008</v>
      </c>
      <c r="D26" s="64"/>
      <c r="E26" s="63">
        <v>7392</v>
      </c>
      <c r="F26" s="64"/>
      <c r="G26" s="63">
        <v>6993.37</v>
      </c>
      <c r="H26" s="64"/>
      <c r="I26" s="105">
        <v>0</v>
      </c>
      <c r="J26" s="105"/>
      <c r="K26" s="105">
        <f t="shared" si="3"/>
        <v>6993.37</v>
      </c>
      <c r="L26" s="53"/>
      <c r="M26" s="46">
        <f t="shared" si="4"/>
        <v>8535.75</v>
      </c>
    </row>
    <row r="27" spans="1:16" x14ac:dyDescent="0.3">
      <c r="A27" s="80" t="s">
        <v>9</v>
      </c>
      <c r="B27" s="80"/>
      <c r="C27" s="81"/>
      <c r="D27" s="82"/>
      <c r="E27" s="78">
        <f>SUM(E22:E26)</f>
        <v>36960</v>
      </c>
      <c r="F27" s="80"/>
      <c r="G27" s="78">
        <f>SUM(G22:G26)</f>
        <v>28424.249999999996</v>
      </c>
      <c r="H27" s="78"/>
      <c r="I27" s="78">
        <f>SUM(I22:I26)</f>
        <v>28699</v>
      </c>
      <c r="J27" s="78"/>
      <c r="K27" s="78">
        <f>SUM(K22:K26)</f>
        <v>-274.75000000000091</v>
      </c>
      <c r="L27" s="78"/>
      <c r="M27" s="3">
        <f>M26</f>
        <v>8535.75</v>
      </c>
      <c r="O27" s="42"/>
      <c r="P27" s="42"/>
    </row>
    <row r="28" spans="1:16" x14ac:dyDescent="0.3">
      <c r="A28" s="51" t="s">
        <v>58</v>
      </c>
      <c r="B28" s="52"/>
      <c r="C28" s="52"/>
      <c r="D28" s="52"/>
      <c r="E28" s="52"/>
      <c r="F28" s="52"/>
      <c r="G28" s="52"/>
      <c r="H28" s="52"/>
      <c r="I28" s="52"/>
      <c r="J28" s="52"/>
      <c r="K28" s="106">
        <f>L20+K27</f>
        <v>-274.75000000000091</v>
      </c>
      <c r="L28" s="107"/>
      <c r="M28" s="3"/>
    </row>
    <row r="29" spans="1:16" x14ac:dyDescent="0.3">
      <c r="A29" s="79" t="s">
        <v>11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P29" s="42"/>
    </row>
    <row r="30" spans="1:16" ht="52.5" customHeight="1" x14ac:dyDescent="0.3">
      <c r="A30" s="65" t="s">
        <v>12</v>
      </c>
      <c r="B30" s="66"/>
      <c r="C30" s="66"/>
      <c r="D30" s="67"/>
      <c r="E30" s="92" t="s">
        <v>6</v>
      </c>
      <c r="F30" s="93"/>
      <c r="G30" s="93"/>
      <c r="H30" s="94"/>
      <c r="I30" s="61" t="s">
        <v>2</v>
      </c>
      <c r="J30" s="62"/>
      <c r="K30" s="61" t="s">
        <v>3</v>
      </c>
      <c r="L30" s="61"/>
      <c r="M30" s="2" t="s">
        <v>8</v>
      </c>
    </row>
    <row r="31" spans="1:16" ht="17.25" customHeight="1" x14ac:dyDescent="0.3">
      <c r="A31" s="99" t="s">
        <v>13</v>
      </c>
      <c r="B31" s="100"/>
      <c r="C31" s="100"/>
      <c r="D31" s="101"/>
      <c r="E31" s="95">
        <v>0</v>
      </c>
      <c r="F31" s="96"/>
      <c r="G31" s="96"/>
      <c r="H31" s="97"/>
      <c r="I31" s="83">
        <f>109.66+118.95+86.64+91.19+99.36</f>
        <v>505.8</v>
      </c>
      <c r="J31" s="84"/>
      <c r="K31" s="102">
        <f>I31-M31</f>
        <v>392.82</v>
      </c>
      <c r="L31" s="103"/>
      <c r="M31" s="4">
        <v>112.98</v>
      </c>
    </row>
    <row r="32" spans="1:16" x14ac:dyDescent="0.3">
      <c r="A32" s="51" t="s">
        <v>14</v>
      </c>
      <c r="B32" s="52"/>
      <c r="C32" s="52"/>
      <c r="D32" s="57"/>
      <c r="E32" s="63">
        <v>0</v>
      </c>
      <c r="F32" s="98"/>
      <c r="G32" s="98"/>
      <c r="H32" s="64"/>
      <c r="I32" s="51">
        <f>48.79+52.94+38.55+40.57+44.22</f>
        <v>225.06999999999996</v>
      </c>
      <c r="J32" s="57"/>
      <c r="K32" s="63">
        <f>I32-M32</f>
        <v>174.77999999999997</v>
      </c>
      <c r="L32" s="57"/>
      <c r="M32" s="4">
        <v>50.29</v>
      </c>
    </row>
    <row r="33" spans="1:13" x14ac:dyDescent="0.3">
      <c r="A33" s="51" t="s">
        <v>15</v>
      </c>
      <c r="B33" s="52"/>
      <c r="C33" s="52"/>
      <c r="D33" s="57"/>
      <c r="E33" s="63">
        <v>0</v>
      </c>
      <c r="F33" s="98"/>
      <c r="G33" s="98"/>
      <c r="H33" s="64"/>
      <c r="I33" s="51">
        <f>294.43+319.36+232.64+244.82+266.39</f>
        <v>1357.6399999999999</v>
      </c>
      <c r="J33" s="57"/>
      <c r="K33" s="63">
        <f>I33-M33</f>
        <v>1054.6099999999999</v>
      </c>
      <c r="L33" s="57"/>
      <c r="M33" s="4">
        <v>303.02999999999997</v>
      </c>
    </row>
    <row r="34" spans="1:13" x14ac:dyDescent="0.3">
      <c r="A34" s="58"/>
      <c r="B34" s="59"/>
      <c r="C34" s="59"/>
      <c r="D34" s="60"/>
      <c r="E34" s="85"/>
      <c r="F34" s="86"/>
      <c r="G34" s="86"/>
      <c r="H34" s="87"/>
      <c r="I34" s="85">
        <f>SUM(I31:I33)</f>
        <v>2088.5099999999998</v>
      </c>
      <c r="J34" s="60"/>
      <c r="K34" s="58">
        <f>SUM(K31:K33)</f>
        <v>1622.2099999999998</v>
      </c>
      <c r="L34" s="60"/>
      <c r="M34" s="3">
        <f>SUM(M31:M33)</f>
        <v>466.29999999999995</v>
      </c>
    </row>
    <row r="35" spans="1:13" x14ac:dyDescent="0.3">
      <c r="A35" s="43"/>
      <c r="B35" s="44"/>
      <c r="C35" s="44"/>
      <c r="D35" s="45"/>
      <c r="E35" s="47"/>
      <c r="F35" s="48"/>
      <c r="G35" s="48"/>
      <c r="H35" s="39"/>
      <c r="I35" s="47"/>
      <c r="J35" s="45"/>
      <c r="K35" s="43"/>
      <c r="L35" s="45"/>
      <c r="M35" s="39"/>
    </row>
    <row r="36" spans="1:13" x14ac:dyDescent="0.3">
      <c r="A36" s="54" t="s">
        <v>88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37">
        <v>3192.9</v>
      </c>
    </row>
    <row r="37" spans="1:13" x14ac:dyDescent="0.3">
      <c r="A37" s="91" t="s">
        <v>16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49">
        <v>2845.25</v>
      </c>
    </row>
    <row r="38" spans="1:13" x14ac:dyDescent="0.3">
      <c r="A38" s="54" t="s">
        <v>97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6"/>
      <c r="M38" s="49">
        <v>3300.49</v>
      </c>
    </row>
    <row r="39" spans="1:13" x14ac:dyDescent="0.3">
      <c r="A39" s="54" t="s">
        <v>98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6"/>
      <c r="M39" s="49">
        <v>1365.72</v>
      </c>
    </row>
    <row r="40" spans="1:13" x14ac:dyDescent="0.3">
      <c r="A40" s="54" t="s">
        <v>57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6"/>
      <c r="M40" s="37">
        <v>1433.97</v>
      </c>
    </row>
    <row r="41" spans="1:13" x14ac:dyDescent="0.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90"/>
    </row>
    <row r="42" spans="1:13" ht="15.6" x14ac:dyDescent="0.3">
      <c r="A42" s="91" t="s">
        <v>82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6">
        <f>M17+M27+M34+M36+M37+M38+M39+M40</f>
        <v>30814.230000000003</v>
      </c>
    </row>
    <row r="43" spans="1:13" x14ac:dyDescent="0.3">
      <c r="A43" s="91" t="s">
        <v>17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36">
        <f>K28+K18</f>
        <v>-9872.8365799999992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76"/>
      <c r="B46" s="76"/>
      <c r="C46" s="76"/>
      <c r="D46" s="76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76"/>
      <c r="B47" s="76"/>
      <c r="C47" s="76"/>
      <c r="D47" s="76"/>
      <c r="K47" s="77"/>
      <c r="L47" s="77"/>
      <c r="M47" s="77"/>
    </row>
  </sheetData>
  <mergeCells count="146">
    <mergeCell ref="K28:L28"/>
    <mergeCell ref="I25:J25"/>
    <mergeCell ref="I26:J26"/>
    <mergeCell ref="K25:L25"/>
    <mergeCell ref="K26:L26"/>
    <mergeCell ref="K22:L22"/>
    <mergeCell ref="I22:J22"/>
    <mergeCell ref="I23:J23"/>
    <mergeCell ref="I24:J24"/>
    <mergeCell ref="A28:J28"/>
    <mergeCell ref="E25:F25"/>
    <mergeCell ref="E22:F22"/>
    <mergeCell ref="E23:F23"/>
    <mergeCell ref="E24:F24"/>
    <mergeCell ref="A25:B25"/>
    <mergeCell ref="A26:B26"/>
    <mergeCell ref="A22:B22"/>
    <mergeCell ref="A23:B23"/>
    <mergeCell ref="A24:B24"/>
    <mergeCell ref="E26:F26"/>
    <mergeCell ref="G16:H16"/>
    <mergeCell ref="A18:J18"/>
    <mergeCell ref="K18:L18"/>
    <mergeCell ref="K17:L17"/>
    <mergeCell ref="K23:L23"/>
    <mergeCell ref="K24:L24"/>
    <mergeCell ref="C24:D24"/>
    <mergeCell ref="C25:D25"/>
    <mergeCell ref="C26:D26"/>
    <mergeCell ref="C22:D22"/>
    <mergeCell ref="C23:D23"/>
    <mergeCell ref="G22:H22"/>
    <mergeCell ref="G23:H23"/>
    <mergeCell ref="G24:H24"/>
    <mergeCell ref="G25:H25"/>
    <mergeCell ref="G26:H26"/>
    <mergeCell ref="I12:J12"/>
    <mergeCell ref="I13:J13"/>
    <mergeCell ref="I14:J14"/>
    <mergeCell ref="E12:F12"/>
    <mergeCell ref="E13:F13"/>
    <mergeCell ref="E14:F14"/>
    <mergeCell ref="G17:H17"/>
    <mergeCell ref="I17:J17"/>
    <mergeCell ref="K16:L16"/>
    <mergeCell ref="K12:L12"/>
    <mergeCell ref="K13:L13"/>
    <mergeCell ref="K14:L14"/>
    <mergeCell ref="K15:L15"/>
    <mergeCell ref="I15:J15"/>
    <mergeCell ref="I16:J16"/>
    <mergeCell ref="G12:H12"/>
    <mergeCell ref="G13:H13"/>
    <mergeCell ref="G14:H14"/>
    <mergeCell ref="G15:H15"/>
    <mergeCell ref="A12:B12"/>
    <mergeCell ref="A13:B13"/>
    <mergeCell ref="A14:B14"/>
    <mergeCell ref="E15:F15"/>
    <mergeCell ref="E16:F16"/>
    <mergeCell ref="C14:D14"/>
    <mergeCell ref="C15:D15"/>
    <mergeCell ref="C16:D16"/>
    <mergeCell ref="C12:D12"/>
    <mergeCell ref="C13:D13"/>
    <mergeCell ref="I33:J33"/>
    <mergeCell ref="I34:J34"/>
    <mergeCell ref="A42:L42"/>
    <mergeCell ref="A43:L43"/>
    <mergeCell ref="A15:B15"/>
    <mergeCell ref="A16:B16"/>
    <mergeCell ref="E30:H30"/>
    <mergeCell ref="E31:H31"/>
    <mergeCell ref="E32:H32"/>
    <mergeCell ref="E33:H33"/>
    <mergeCell ref="A19:M19"/>
    <mergeCell ref="A20:K20"/>
    <mergeCell ref="L20:M20"/>
    <mergeCell ref="A21:B21"/>
    <mergeCell ref="C21:D21"/>
    <mergeCell ref="E21:F21"/>
    <mergeCell ref="G21:H21"/>
    <mergeCell ref="I21:J21"/>
    <mergeCell ref="K21:L21"/>
    <mergeCell ref="A31:D31"/>
    <mergeCell ref="K31:L31"/>
    <mergeCell ref="A17:B17"/>
    <mergeCell ref="C17:D17"/>
    <mergeCell ref="E17:F17"/>
    <mergeCell ref="A11:B11"/>
    <mergeCell ref="C11:D11"/>
    <mergeCell ref="A46:D46"/>
    <mergeCell ref="A47:D47"/>
    <mergeCell ref="K47:M47"/>
    <mergeCell ref="K27:L27"/>
    <mergeCell ref="A29:M29"/>
    <mergeCell ref="A27:B27"/>
    <mergeCell ref="C27:D27"/>
    <mergeCell ref="E27:F27"/>
    <mergeCell ref="G27:H27"/>
    <mergeCell ref="I27:J27"/>
    <mergeCell ref="K30:L30"/>
    <mergeCell ref="K32:L32"/>
    <mergeCell ref="K33:L33"/>
    <mergeCell ref="K34:L34"/>
    <mergeCell ref="A30:D30"/>
    <mergeCell ref="A40:L40"/>
    <mergeCell ref="I31:J31"/>
    <mergeCell ref="E34:H34"/>
    <mergeCell ref="I30:J30"/>
    <mergeCell ref="A41:M41"/>
    <mergeCell ref="A37:L37"/>
    <mergeCell ref="I32:J32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:G5"/>
    <mergeCell ref="H5:M5"/>
    <mergeCell ref="A38:L38"/>
    <mergeCell ref="A39:L39"/>
    <mergeCell ref="A36:L36"/>
    <mergeCell ref="A32:D32"/>
    <mergeCell ref="A33:D33"/>
    <mergeCell ref="A34:D34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48"/>
  <sheetViews>
    <sheetView topLeftCell="A33" zoomScaleNormal="100" workbookViewId="0">
      <selection activeCell="A47" sqref="A47:J49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101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100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105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15" t="s">
        <v>20</v>
      </c>
      <c r="C8" s="108" t="s">
        <v>27</v>
      </c>
      <c r="D8" s="113" t="s">
        <v>21</v>
      </c>
      <c r="E8" s="110"/>
      <c r="F8" s="108" t="s">
        <v>22</v>
      </c>
      <c r="G8" s="108" t="s">
        <v>23</v>
      </c>
      <c r="H8" s="108" t="s">
        <v>24</v>
      </c>
      <c r="I8" s="110" t="s">
        <v>26</v>
      </c>
    </row>
    <row r="9" spans="2:10" ht="24" customHeight="1" x14ac:dyDescent="0.3">
      <c r="B9" s="116"/>
      <c r="C9" s="109"/>
      <c r="D9" s="114"/>
      <c r="E9" s="111"/>
      <c r="F9" s="117"/>
      <c r="G9" s="117"/>
      <c r="H9" s="109"/>
      <c r="I9" s="111"/>
    </row>
    <row r="10" spans="2:10" x14ac:dyDescent="0.3">
      <c r="B10" s="123" t="s">
        <v>65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19">
        <v>1</v>
      </c>
      <c r="C11" s="20" t="s">
        <v>78</v>
      </c>
      <c r="D11" s="121" t="s">
        <v>30</v>
      </c>
      <c r="E11" s="122"/>
      <c r="F11" s="24" t="s">
        <v>28</v>
      </c>
      <c r="G11" s="25" t="s">
        <v>29</v>
      </c>
      <c r="H11" s="25">
        <v>985.9</v>
      </c>
      <c r="I11" s="26">
        <f>H11*2.7</f>
        <v>2661.9300000000003</v>
      </c>
    </row>
    <row r="12" spans="2:10" ht="26.4" x14ac:dyDescent="0.3">
      <c r="B12" s="19">
        <v>2</v>
      </c>
      <c r="C12" s="20" t="s">
        <v>78</v>
      </c>
      <c r="D12" s="121" t="s">
        <v>30</v>
      </c>
      <c r="E12" s="122"/>
      <c r="F12" s="24" t="s">
        <v>106</v>
      </c>
      <c r="G12" s="25" t="s">
        <v>77</v>
      </c>
      <c r="H12" s="25">
        <v>1</v>
      </c>
      <c r="I12" s="26">
        <v>14500</v>
      </c>
    </row>
    <row r="13" spans="2:10" x14ac:dyDescent="0.3">
      <c r="B13" s="19">
        <v>3</v>
      </c>
      <c r="C13" s="20" t="s">
        <v>78</v>
      </c>
      <c r="D13" s="121" t="s">
        <v>30</v>
      </c>
      <c r="E13" s="122"/>
      <c r="F13" s="24" t="s">
        <v>109</v>
      </c>
      <c r="G13" s="25" t="s">
        <v>77</v>
      </c>
      <c r="H13" s="25">
        <v>1</v>
      </c>
      <c r="I13" s="26">
        <v>2500</v>
      </c>
    </row>
    <row r="14" spans="2:10" ht="26.4" x14ac:dyDescent="0.3">
      <c r="B14" s="19">
        <v>4</v>
      </c>
      <c r="C14" s="20" t="s">
        <v>78</v>
      </c>
      <c r="D14" s="121" t="s">
        <v>30</v>
      </c>
      <c r="E14" s="122"/>
      <c r="F14" s="24" t="s">
        <v>32</v>
      </c>
      <c r="G14" s="25" t="s">
        <v>31</v>
      </c>
      <c r="H14" s="25">
        <v>1</v>
      </c>
      <c r="I14" s="26">
        <f>(18369.35*1.8%)+(5325.61*1.5%)</f>
        <v>410.53244999999998</v>
      </c>
    </row>
    <row r="15" spans="2:10" ht="30.75" customHeight="1" x14ac:dyDescent="0.3">
      <c r="B15" s="19">
        <v>5</v>
      </c>
      <c r="C15" s="20" t="s">
        <v>78</v>
      </c>
      <c r="D15" s="121" t="s">
        <v>30</v>
      </c>
      <c r="E15" s="122"/>
      <c r="F15" s="24" t="s">
        <v>34</v>
      </c>
      <c r="G15" s="25" t="s">
        <v>31</v>
      </c>
      <c r="H15" s="25">
        <v>1</v>
      </c>
      <c r="I15" s="26">
        <f>985.9*0.1</f>
        <v>98.59</v>
      </c>
    </row>
    <row r="16" spans="2:10" x14ac:dyDescent="0.3">
      <c r="B16" s="126" t="s">
        <v>66</v>
      </c>
      <c r="C16" s="127"/>
      <c r="D16" s="127"/>
      <c r="E16" s="127"/>
      <c r="F16" s="127"/>
      <c r="G16" s="127"/>
      <c r="H16" s="128"/>
      <c r="I16" s="40">
        <f>SUM(I11:I15)</f>
        <v>20171.052449999999</v>
      </c>
    </row>
    <row r="17" spans="2:18" x14ac:dyDescent="0.3">
      <c r="B17" s="123" t="s">
        <v>67</v>
      </c>
      <c r="C17" s="124"/>
      <c r="D17" s="124"/>
      <c r="E17" s="124"/>
      <c r="F17" s="124"/>
      <c r="G17" s="124"/>
      <c r="H17" s="124"/>
      <c r="I17" s="125"/>
    </row>
    <row r="18" spans="2:18" ht="26.4" x14ac:dyDescent="0.3">
      <c r="B18" s="19">
        <v>1</v>
      </c>
      <c r="C18" s="20" t="s">
        <v>79</v>
      </c>
      <c r="D18" s="121" t="s">
        <v>30</v>
      </c>
      <c r="E18" s="122"/>
      <c r="F18" s="24" t="s">
        <v>28</v>
      </c>
      <c r="G18" s="25" t="s">
        <v>29</v>
      </c>
      <c r="H18" s="25">
        <v>985.9</v>
      </c>
      <c r="I18" s="26">
        <f>H18*2.7</f>
        <v>2661.9300000000003</v>
      </c>
    </row>
    <row r="19" spans="2:18" ht="26.4" x14ac:dyDescent="0.3">
      <c r="B19" s="19">
        <v>2</v>
      </c>
      <c r="C19" s="20" t="s">
        <v>79</v>
      </c>
      <c r="D19" s="121" t="s">
        <v>30</v>
      </c>
      <c r="E19" s="122"/>
      <c r="F19" s="24" t="s">
        <v>76</v>
      </c>
      <c r="G19" s="25" t="s">
        <v>77</v>
      </c>
      <c r="H19" s="25">
        <v>1</v>
      </c>
      <c r="I19" s="26">
        <v>2230</v>
      </c>
    </row>
    <row r="20" spans="2:18" ht="26.4" x14ac:dyDescent="0.3">
      <c r="B20" s="19">
        <v>3</v>
      </c>
      <c r="C20" s="20" t="s">
        <v>79</v>
      </c>
      <c r="D20" s="121" t="s">
        <v>30</v>
      </c>
      <c r="E20" s="122"/>
      <c r="F20" s="24" t="s">
        <v>32</v>
      </c>
      <c r="G20" s="25" t="s">
        <v>31</v>
      </c>
      <c r="H20" s="25">
        <v>1</v>
      </c>
      <c r="I20" s="26">
        <f>(30552.44*1.8%)+(13397.13*1.5%)</f>
        <v>750.90087000000005</v>
      </c>
    </row>
    <row r="21" spans="2:18" ht="30.75" customHeight="1" x14ac:dyDescent="0.3">
      <c r="B21" s="19">
        <v>4</v>
      </c>
      <c r="C21" s="20" t="s">
        <v>79</v>
      </c>
      <c r="D21" s="121" t="s">
        <v>30</v>
      </c>
      <c r="E21" s="122"/>
      <c r="F21" s="24" t="s">
        <v>34</v>
      </c>
      <c r="G21" s="25" t="s">
        <v>31</v>
      </c>
      <c r="H21" s="25">
        <v>1</v>
      </c>
      <c r="I21" s="26">
        <f>I15</f>
        <v>98.59</v>
      </c>
    </row>
    <row r="22" spans="2:18" x14ac:dyDescent="0.3">
      <c r="B22" s="126" t="s">
        <v>68</v>
      </c>
      <c r="C22" s="127"/>
      <c r="D22" s="127"/>
      <c r="E22" s="127"/>
      <c r="F22" s="127"/>
      <c r="G22" s="127"/>
      <c r="H22" s="128"/>
      <c r="I22" s="40">
        <f>SUM(I18:I21)</f>
        <v>5741.4208700000008</v>
      </c>
    </row>
    <row r="23" spans="2:18" ht="12.75" customHeight="1" x14ac:dyDescent="0.3">
      <c r="B23" s="123" t="s">
        <v>69</v>
      </c>
      <c r="C23" s="124"/>
      <c r="D23" s="124"/>
      <c r="E23" s="124"/>
      <c r="F23" s="124"/>
      <c r="G23" s="124"/>
      <c r="H23" s="124"/>
      <c r="I23" s="125"/>
    </row>
    <row r="24" spans="2:18" ht="26.4" x14ac:dyDescent="0.3">
      <c r="B24" s="19">
        <v>1</v>
      </c>
      <c r="C24" s="20" t="s">
        <v>80</v>
      </c>
      <c r="D24" s="121" t="s">
        <v>30</v>
      </c>
      <c r="E24" s="122"/>
      <c r="F24" s="24" t="s">
        <v>28</v>
      </c>
      <c r="G24" s="25" t="s">
        <v>29</v>
      </c>
      <c r="H24" s="25">
        <v>985.9</v>
      </c>
      <c r="I24" s="26">
        <f>H24*2.7</f>
        <v>2661.9300000000003</v>
      </c>
    </row>
    <row r="25" spans="2:18" ht="26.4" x14ac:dyDescent="0.3">
      <c r="B25" s="19">
        <v>2</v>
      </c>
      <c r="C25" s="20" t="s">
        <v>80</v>
      </c>
      <c r="D25" s="121" t="s">
        <v>30</v>
      </c>
      <c r="E25" s="122"/>
      <c r="F25" s="24" t="s">
        <v>111</v>
      </c>
      <c r="G25" s="25" t="s">
        <v>77</v>
      </c>
      <c r="H25" s="25">
        <v>1</v>
      </c>
      <c r="I25" s="26">
        <v>1000</v>
      </c>
    </row>
    <row r="26" spans="2:18" ht="26.4" x14ac:dyDescent="0.3">
      <c r="B26" s="19">
        <v>3</v>
      </c>
      <c r="C26" s="20" t="s">
        <v>80</v>
      </c>
      <c r="D26" s="121" t="s">
        <v>30</v>
      </c>
      <c r="E26" s="122"/>
      <c r="F26" s="24" t="s">
        <v>110</v>
      </c>
      <c r="G26" s="25" t="s">
        <v>77</v>
      </c>
      <c r="H26" s="25">
        <v>1</v>
      </c>
      <c r="I26" s="26">
        <v>1000</v>
      </c>
    </row>
    <row r="27" spans="2:18" x14ac:dyDescent="0.3">
      <c r="B27" s="19">
        <v>4</v>
      </c>
      <c r="C27" s="20" t="s">
        <v>80</v>
      </c>
      <c r="D27" s="121" t="s">
        <v>30</v>
      </c>
      <c r="E27" s="122"/>
      <c r="F27" s="24" t="s">
        <v>112</v>
      </c>
      <c r="G27" s="25" t="s">
        <v>77</v>
      </c>
      <c r="H27" s="25">
        <v>1</v>
      </c>
      <c r="I27" s="26">
        <v>1000</v>
      </c>
    </row>
    <row r="28" spans="2:18" ht="26.4" x14ac:dyDescent="0.3">
      <c r="B28" s="19">
        <v>5</v>
      </c>
      <c r="C28" s="20" t="s">
        <v>80</v>
      </c>
      <c r="D28" s="121" t="s">
        <v>30</v>
      </c>
      <c r="E28" s="122"/>
      <c r="F28" s="24" t="s">
        <v>32</v>
      </c>
      <c r="G28" s="25" t="s">
        <v>31</v>
      </c>
      <c r="H28" s="25">
        <v>1</v>
      </c>
      <c r="I28" s="26">
        <f>(25886.17*1.8%)+(29422.74*1.5%)</f>
        <v>907.29215999999997</v>
      </c>
    </row>
    <row r="29" spans="2:18" ht="30.75" customHeight="1" x14ac:dyDescent="0.3">
      <c r="B29" s="19">
        <v>6</v>
      </c>
      <c r="C29" s="20" t="s">
        <v>80</v>
      </c>
      <c r="D29" s="121" t="s">
        <v>30</v>
      </c>
      <c r="E29" s="122"/>
      <c r="F29" s="24" t="s">
        <v>34</v>
      </c>
      <c r="G29" s="25" t="s">
        <v>31</v>
      </c>
      <c r="H29" s="25">
        <v>1</v>
      </c>
      <c r="I29" s="26">
        <f>I21</f>
        <v>98.59</v>
      </c>
      <c r="N29" s="41"/>
      <c r="P29" s="41"/>
      <c r="R29" s="41"/>
    </row>
    <row r="30" spans="2:18" ht="12.75" customHeight="1" x14ac:dyDescent="0.3">
      <c r="B30" s="126" t="s">
        <v>70</v>
      </c>
      <c r="C30" s="127"/>
      <c r="D30" s="127"/>
      <c r="E30" s="127"/>
      <c r="F30" s="127"/>
      <c r="G30" s="127"/>
      <c r="H30" s="128"/>
      <c r="I30" s="40">
        <f>SUM(I24:I29)</f>
        <v>6667.8121600000004</v>
      </c>
    </row>
    <row r="31" spans="2:18" x14ac:dyDescent="0.3">
      <c r="B31" s="123" t="s">
        <v>71</v>
      </c>
      <c r="C31" s="124"/>
      <c r="D31" s="124"/>
      <c r="E31" s="124"/>
      <c r="F31" s="124"/>
      <c r="G31" s="124"/>
      <c r="H31" s="124"/>
      <c r="I31" s="125"/>
    </row>
    <row r="32" spans="2:18" ht="26.4" x14ac:dyDescent="0.3">
      <c r="B32" s="19">
        <v>1</v>
      </c>
      <c r="C32" s="20" t="s">
        <v>81</v>
      </c>
      <c r="D32" s="121" t="s">
        <v>30</v>
      </c>
      <c r="E32" s="122"/>
      <c r="F32" s="24" t="s">
        <v>28</v>
      </c>
      <c r="G32" s="25" t="s">
        <v>29</v>
      </c>
      <c r="H32" s="25">
        <v>985.9</v>
      </c>
      <c r="I32" s="26">
        <f>H32*2.7</f>
        <v>2661.9300000000003</v>
      </c>
    </row>
    <row r="33" spans="2:15" x14ac:dyDescent="0.3">
      <c r="B33" s="19">
        <v>2</v>
      </c>
      <c r="C33" s="20" t="s">
        <v>81</v>
      </c>
      <c r="D33" s="121" t="s">
        <v>30</v>
      </c>
      <c r="E33" s="122"/>
      <c r="F33" s="24" t="s">
        <v>114</v>
      </c>
      <c r="G33" s="25" t="s">
        <v>77</v>
      </c>
      <c r="H33" s="25">
        <v>1</v>
      </c>
      <c r="I33" s="26">
        <v>1000</v>
      </c>
    </row>
    <row r="34" spans="2:15" ht="26.4" x14ac:dyDescent="0.3">
      <c r="B34" s="19">
        <v>3</v>
      </c>
      <c r="C34" s="20" t="s">
        <v>81</v>
      </c>
      <c r="D34" s="121" t="s">
        <v>30</v>
      </c>
      <c r="E34" s="122"/>
      <c r="F34" s="24" t="s">
        <v>32</v>
      </c>
      <c r="G34" s="25" t="s">
        <v>31</v>
      </c>
      <c r="H34" s="25">
        <v>1</v>
      </c>
      <c r="I34" s="26">
        <f>(26849.78*1.8%)+(24359.01*1.5%)</f>
        <v>848.68119000000002</v>
      </c>
    </row>
    <row r="35" spans="2:15" ht="30.75" customHeight="1" x14ac:dyDescent="0.3">
      <c r="B35" s="19">
        <v>4</v>
      </c>
      <c r="C35" s="20" t="s">
        <v>81</v>
      </c>
      <c r="D35" s="121" t="s">
        <v>30</v>
      </c>
      <c r="E35" s="122"/>
      <c r="F35" s="24" t="s">
        <v>34</v>
      </c>
      <c r="G35" s="25" t="s">
        <v>31</v>
      </c>
      <c r="H35" s="25">
        <v>1</v>
      </c>
      <c r="I35" s="26">
        <f>I29</f>
        <v>98.59</v>
      </c>
    </row>
    <row r="36" spans="2:15" x14ac:dyDescent="0.3">
      <c r="B36" s="126" t="s">
        <v>72</v>
      </c>
      <c r="C36" s="127"/>
      <c r="D36" s="127"/>
      <c r="E36" s="127"/>
      <c r="F36" s="127"/>
      <c r="G36" s="127"/>
      <c r="H36" s="128"/>
      <c r="I36" s="40">
        <f>SUM(I32:I35)</f>
        <v>4609.2011900000007</v>
      </c>
    </row>
    <row r="37" spans="2:15" x14ac:dyDescent="0.3">
      <c r="B37" s="123" t="s">
        <v>73</v>
      </c>
      <c r="C37" s="124"/>
      <c r="D37" s="124"/>
      <c r="E37" s="124"/>
      <c r="F37" s="124"/>
      <c r="G37" s="124"/>
      <c r="H37" s="124"/>
      <c r="I37" s="125"/>
    </row>
    <row r="38" spans="2:15" ht="26.4" x14ac:dyDescent="0.3">
      <c r="B38" s="19">
        <v>1</v>
      </c>
      <c r="C38" s="20" t="s">
        <v>85</v>
      </c>
      <c r="D38" s="121" t="s">
        <v>30</v>
      </c>
      <c r="E38" s="122"/>
      <c r="F38" s="24" t="s">
        <v>28</v>
      </c>
      <c r="G38" s="25" t="s">
        <v>29</v>
      </c>
      <c r="H38" s="25">
        <v>985.9</v>
      </c>
      <c r="I38" s="26">
        <f>H38*2.7</f>
        <v>2661.9300000000003</v>
      </c>
      <c r="O38" s="41"/>
    </row>
    <row r="39" spans="2:15" ht="26.4" x14ac:dyDescent="0.3">
      <c r="B39" s="19">
        <v>3</v>
      </c>
      <c r="C39" s="20" t="s">
        <v>85</v>
      </c>
      <c r="D39" s="121" t="s">
        <v>30</v>
      </c>
      <c r="E39" s="122"/>
      <c r="F39" s="24" t="s">
        <v>32</v>
      </c>
      <c r="G39" s="25" t="s">
        <v>31</v>
      </c>
      <c r="H39" s="25">
        <v>1</v>
      </c>
      <c r="I39" s="26">
        <f>(26883.17*1.8%)+(25222.19*1.5%)</f>
        <v>862.22991000000002</v>
      </c>
    </row>
    <row r="40" spans="2:15" ht="26.4" x14ac:dyDescent="0.3">
      <c r="B40" s="19">
        <v>4</v>
      </c>
      <c r="C40" s="20" t="s">
        <v>85</v>
      </c>
      <c r="D40" s="121" t="s">
        <v>30</v>
      </c>
      <c r="E40" s="122"/>
      <c r="F40" s="24" t="s">
        <v>117</v>
      </c>
      <c r="G40" s="25" t="s">
        <v>77</v>
      </c>
      <c r="H40" s="25">
        <v>1</v>
      </c>
      <c r="I40" s="26">
        <v>1000</v>
      </c>
    </row>
    <row r="41" spans="2:15" ht="30.75" customHeight="1" x14ac:dyDescent="0.3">
      <c r="B41" s="19">
        <v>5</v>
      </c>
      <c r="C41" s="20" t="s">
        <v>85</v>
      </c>
      <c r="D41" s="121" t="s">
        <v>30</v>
      </c>
      <c r="E41" s="122"/>
      <c r="F41" s="24" t="s">
        <v>34</v>
      </c>
      <c r="G41" s="25" t="s">
        <v>31</v>
      </c>
      <c r="H41" s="25">
        <v>1</v>
      </c>
      <c r="I41" s="26">
        <f>I35</f>
        <v>98.59</v>
      </c>
    </row>
    <row r="42" spans="2:15" x14ac:dyDescent="0.3">
      <c r="B42" s="126" t="s">
        <v>74</v>
      </c>
      <c r="C42" s="127"/>
      <c r="D42" s="127"/>
      <c r="E42" s="127"/>
      <c r="F42" s="127"/>
      <c r="G42" s="127"/>
      <c r="H42" s="128"/>
      <c r="I42" s="40">
        <f>SUM(I38:I41)</f>
        <v>4622.7499100000005</v>
      </c>
    </row>
    <row r="43" spans="2:15" ht="15.75" customHeight="1" x14ac:dyDescent="0.3">
      <c r="B43" s="118" t="s">
        <v>75</v>
      </c>
      <c r="C43" s="119"/>
      <c r="D43" s="119"/>
      <c r="E43" s="119"/>
      <c r="F43" s="119"/>
      <c r="G43" s="119"/>
      <c r="H43" s="120"/>
      <c r="I43" s="31">
        <f>I16+I22+I30+I36+I42</f>
        <v>41812.236580000004</v>
      </c>
    </row>
    <row r="44" spans="2:15" x14ac:dyDescent="0.3">
      <c r="B44" s="21"/>
      <c r="C44" s="21"/>
      <c r="D44" s="22"/>
      <c r="E44" s="22"/>
      <c r="F44" s="22"/>
      <c r="G44" s="22"/>
      <c r="H44" s="22"/>
      <c r="I44" s="23"/>
    </row>
    <row r="45" spans="2:15" x14ac:dyDescent="0.3">
      <c r="B45" s="14"/>
      <c r="C45" s="14"/>
      <c r="D45" s="14"/>
      <c r="E45" s="14"/>
      <c r="F45" s="14"/>
      <c r="G45" s="14"/>
      <c r="H45" s="14"/>
      <c r="I45" s="14"/>
    </row>
    <row r="46" spans="2:15" ht="29.25" customHeight="1" x14ac:dyDescent="0.3">
      <c r="B46" s="112"/>
      <c r="C46" s="112"/>
      <c r="D46" s="112"/>
      <c r="E46" s="112"/>
      <c r="F46" s="112"/>
      <c r="G46" s="112"/>
      <c r="H46" s="112"/>
      <c r="I46" s="112"/>
    </row>
    <row r="47" spans="2:15" ht="14.4" x14ac:dyDescent="0.3">
      <c r="B47" s="76"/>
      <c r="C47" s="76"/>
      <c r="D47" s="76"/>
      <c r="E47" s="76"/>
    </row>
    <row r="48" spans="2:15" ht="14.4" x14ac:dyDescent="0.3">
      <c r="B48" s="77"/>
      <c r="C48" s="77"/>
      <c r="D48" s="77"/>
      <c r="E48" s="77"/>
      <c r="G48" s="77"/>
      <c r="H48" s="77"/>
      <c r="I48" s="77"/>
    </row>
  </sheetData>
  <mergeCells count="45">
    <mergeCell ref="B37:I37"/>
    <mergeCell ref="D38:E38"/>
    <mergeCell ref="D39:E39"/>
    <mergeCell ref="D41:E41"/>
    <mergeCell ref="B42:H42"/>
    <mergeCell ref="D40:E40"/>
    <mergeCell ref="D32:E32"/>
    <mergeCell ref="D34:E34"/>
    <mergeCell ref="D35:E35"/>
    <mergeCell ref="B36:H36"/>
    <mergeCell ref="D33:E33"/>
    <mergeCell ref="D28:E28"/>
    <mergeCell ref="D29:E29"/>
    <mergeCell ref="B30:H30"/>
    <mergeCell ref="D25:E25"/>
    <mergeCell ref="B31:I31"/>
    <mergeCell ref="D26:E26"/>
    <mergeCell ref="B10:I10"/>
    <mergeCell ref="D11:E11"/>
    <mergeCell ref="D14:E14"/>
    <mergeCell ref="D15:E15"/>
    <mergeCell ref="B16:H16"/>
    <mergeCell ref="B17:I17"/>
    <mergeCell ref="D18:E18"/>
    <mergeCell ref="D20:E20"/>
    <mergeCell ref="D21:E21"/>
    <mergeCell ref="B22:H22"/>
    <mergeCell ref="B23:I23"/>
    <mergeCell ref="D24:E24"/>
    <mergeCell ref="B47:E47"/>
    <mergeCell ref="B48:E48"/>
    <mergeCell ref="G48:I48"/>
    <mergeCell ref="H8:H9"/>
    <mergeCell ref="I8:I9"/>
    <mergeCell ref="B46:I46"/>
    <mergeCell ref="D8:E9"/>
    <mergeCell ref="B8:B9"/>
    <mergeCell ref="C8:C9"/>
    <mergeCell ref="F8:F9"/>
    <mergeCell ref="G8:G9"/>
    <mergeCell ref="B43:H43"/>
    <mergeCell ref="D12:E12"/>
    <mergeCell ref="D13:E13"/>
    <mergeCell ref="D19:E19"/>
    <mergeCell ref="D27:E2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5"/>
  <sheetViews>
    <sheetView topLeftCell="A7" zoomScaleNormal="100" workbookViewId="0">
      <selection activeCell="A23" sqref="A23:I2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101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100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105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45019</v>
      </c>
    </row>
    <row r="8" spans="2:10" ht="12.75" customHeight="1" x14ac:dyDescent="0.3">
      <c r="B8" s="115" t="s">
        <v>20</v>
      </c>
      <c r="C8" s="108" t="s">
        <v>27</v>
      </c>
      <c r="D8" s="113" t="s">
        <v>21</v>
      </c>
      <c r="E8" s="110"/>
      <c r="F8" s="108" t="s">
        <v>22</v>
      </c>
      <c r="G8" s="108" t="s">
        <v>23</v>
      </c>
      <c r="H8" s="108" t="s">
        <v>24</v>
      </c>
      <c r="I8" s="110" t="s">
        <v>26</v>
      </c>
    </row>
    <row r="9" spans="2:10" ht="24" customHeight="1" x14ac:dyDescent="0.3">
      <c r="B9" s="116"/>
      <c r="C9" s="109"/>
      <c r="D9" s="114"/>
      <c r="E9" s="111"/>
      <c r="F9" s="117"/>
      <c r="G9" s="117"/>
      <c r="H9" s="109"/>
      <c r="I9" s="111"/>
    </row>
    <row r="10" spans="2:10" x14ac:dyDescent="0.3">
      <c r="B10" s="123" t="s">
        <v>65</v>
      </c>
      <c r="C10" s="124"/>
      <c r="D10" s="124"/>
      <c r="E10" s="124"/>
      <c r="F10" s="124"/>
      <c r="G10" s="124"/>
      <c r="H10" s="124"/>
      <c r="I10" s="125"/>
    </row>
    <row r="11" spans="2:10" ht="39.6" x14ac:dyDescent="0.3">
      <c r="B11" s="19">
        <v>1</v>
      </c>
      <c r="C11" s="20" t="s">
        <v>78</v>
      </c>
      <c r="D11" s="121" t="s">
        <v>30</v>
      </c>
      <c r="E11" s="122"/>
      <c r="F11" s="24" t="s">
        <v>107</v>
      </c>
      <c r="G11" s="25" t="s">
        <v>77</v>
      </c>
      <c r="H11" s="25">
        <v>1</v>
      </c>
      <c r="I11" s="26">
        <v>14462</v>
      </c>
    </row>
    <row r="12" spans="2:10" ht="39.6" x14ac:dyDescent="0.3">
      <c r="B12" s="19">
        <v>2</v>
      </c>
      <c r="C12" s="20" t="s">
        <v>78</v>
      </c>
      <c r="D12" s="121" t="s">
        <v>30</v>
      </c>
      <c r="E12" s="122"/>
      <c r="F12" s="24" t="s">
        <v>108</v>
      </c>
      <c r="G12" s="25" t="s">
        <v>77</v>
      </c>
      <c r="H12" s="25">
        <v>1</v>
      </c>
      <c r="I12" s="26">
        <v>2237</v>
      </c>
    </row>
    <row r="13" spans="2:10" x14ac:dyDescent="0.3">
      <c r="B13" s="126" t="s">
        <v>66</v>
      </c>
      <c r="C13" s="127"/>
      <c r="D13" s="127"/>
      <c r="E13" s="127"/>
      <c r="F13" s="127"/>
      <c r="G13" s="127"/>
      <c r="H13" s="128"/>
      <c r="I13" s="40">
        <f>SUM(I11:I12)</f>
        <v>16699</v>
      </c>
    </row>
    <row r="14" spans="2:10" ht="12.75" customHeight="1" x14ac:dyDescent="0.3">
      <c r="B14" s="123" t="s">
        <v>69</v>
      </c>
      <c r="C14" s="124"/>
      <c r="D14" s="124"/>
      <c r="E14" s="124"/>
      <c r="F14" s="124"/>
      <c r="G14" s="124"/>
      <c r="H14" s="124"/>
      <c r="I14" s="125"/>
    </row>
    <row r="15" spans="2:10" ht="26.4" x14ac:dyDescent="0.3">
      <c r="B15" s="19">
        <v>1</v>
      </c>
      <c r="C15" s="20" t="s">
        <v>80</v>
      </c>
      <c r="D15" s="121" t="s">
        <v>30</v>
      </c>
      <c r="E15" s="122"/>
      <c r="F15" s="24" t="s">
        <v>113</v>
      </c>
      <c r="G15" s="25" t="s">
        <v>77</v>
      </c>
      <c r="H15" s="25">
        <v>1</v>
      </c>
      <c r="I15" s="26">
        <v>2000</v>
      </c>
    </row>
    <row r="16" spans="2:10" ht="12.75" customHeight="1" x14ac:dyDescent="0.3">
      <c r="B16" s="126" t="s">
        <v>70</v>
      </c>
      <c r="C16" s="127"/>
      <c r="D16" s="127"/>
      <c r="E16" s="127"/>
      <c r="F16" s="127"/>
      <c r="G16" s="127"/>
      <c r="H16" s="128"/>
      <c r="I16" s="40">
        <f>SUM(I15:I15)</f>
        <v>2000</v>
      </c>
    </row>
    <row r="17" spans="2:9" x14ac:dyDescent="0.3">
      <c r="B17" s="123" t="s">
        <v>71</v>
      </c>
      <c r="C17" s="124"/>
      <c r="D17" s="124"/>
      <c r="E17" s="124"/>
      <c r="F17" s="124"/>
      <c r="G17" s="124"/>
      <c r="H17" s="124"/>
      <c r="I17" s="125"/>
    </row>
    <row r="18" spans="2:9" ht="26.4" x14ac:dyDescent="0.3">
      <c r="B18" s="19">
        <v>1</v>
      </c>
      <c r="C18" s="20" t="s">
        <v>81</v>
      </c>
      <c r="D18" s="121" t="s">
        <v>30</v>
      </c>
      <c r="E18" s="122"/>
      <c r="F18" s="24" t="s">
        <v>115</v>
      </c>
      <c r="G18" s="25" t="s">
        <v>77</v>
      </c>
      <c r="H18" s="25">
        <v>1</v>
      </c>
      <c r="I18" s="26">
        <v>10000</v>
      </c>
    </row>
    <row r="19" spans="2:9" x14ac:dyDescent="0.3">
      <c r="B19" s="126" t="s">
        <v>72</v>
      </c>
      <c r="C19" s="127"/>
      <c r="D19" s="127"/>
      <c r="E19" s="127"/>
      <c r="F19" s="127"/>
      <c r="G19" s="127"/>
      <c r="H19" s="128"/>
      <c r="I19" s="40">
        <f>SUM(I18:I18)</f>
        <v>10000</v>
      </c>
    </row>
    <row r="20" spans="2:9" ht="15.75" customHeight="1" x14ac:dyDescent="0.3">
      <c r="B20" s="118" t="s">
        <v>75</v>
      </c>
      <c r="C20" s="119"/>
      <c r="D20" s="119"/>
      <c r="E20" s="119"/>
      <c r="F20" s="119"/>
      <c r="G20" s="119"/>
      <c r="H20" s="120"/>
      <c r="I20" s="31">
        <f>I13+I16+I19</f>
        <v>28699</v>
      </c>
    </row>
    <row r="21" spans="2:9" x14ac:dyDescent="0.3">
      <c r="B21" s="21"/>
      <c r="C21" s="21"/>
      <c r="D21" s="22"/>
      <c r="E21" s="22"/>
      <c r="F21" s="22"/>
      <c r="G21" s="22"/>
      <c r="H21" s="22"/>
      <c r="I21" s="23"/>
    </row>
    <row r="22" spans="2:9" x14ac:dyDescent="0.3">
      <c r="B22" s="14"/>
      <c r="C22" s="14"/>
      <c r="D22" s="14"/>
      <c r="E22" s="14"/>
      <c r="F22" s="14"/>
      <c r="G22" s="14"/>
      <c r="H22" s="14"/>
      <c r="I22" s="14"/>
    </row>
    <row r="23" spans="2:9" ht="29.25" customHeight="1" x14ac:dyDescent="0.3">
      <c r="B23" s="112"/>
      <c r="C23" s="112"/>
      <c r="D23" s="112"/>
      <c r="E23" s="112"/>
      <c r="F23" s="112"/>
      <c r="G23" s="112"/>
      <c r="H23" s="112"/>
      <c r="I23" s="112"/>
    </row>
    <row r="24" spans="2:9" ht="14.4" x14ac:dyDescent="0.3">
      <c r="B24" s="76"/>
      <c r="C24" s="76"/>
      <c r="D24" s="76"/>
      <c r="E24" s="76"/>
    </row>
    <row r="25" spans="2:9" ht="14.4" x14ac:dyDescent="0.3">
      <c r="B25" s="77"/>
      <c r="C25" s="77"/>
      <c r="D25" s="77"/>
      <c r="E25" s="77"/>
      <c r="G25" s="77"/>
      <c r="H25" s="77"/>
      <c r="I25" s="77"/>
    </row>
  </sheetData>
  <mergeCells count="22">
    <mergeCell ref="H8:H9"/>
    <mergeCell ref="I8:I9"/>
    <mergeCell ref="B23:I23"/>
    <mergeCell ref="B20:H20"/>
    <mergeCell ref="B10:I10"/>
    <mergeCell ref="B8:B9"/>
    <mergeCell ref="C8:C9"/>
    <mergeCell ref="D8:E9"/>
    <mergeCell ref="F8:F9"/>
    <mergeCell ref="G8:G9"/>
    <mergeCell ref="D11:E11"/>
    <mergeCell ref="D12:E12"/>
    <mergeCell ref="B13:H13"/>
    <mergeCell ref="B24:E24"/>
    <mergeCell ref="B25:E25"/>
    <mergeCell ref="G25:I25"/>
    <mergeCell ref="B19:H19"/>
    <mergeCell ref="D18:E18"/>
    <mergeCell ref="B16:H16"/>
    <mergeCell ref="B17:I17"/>
    <mergeCell ref="B14:I14"/>
    <mergeCell ref="D15:E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5"/>
  <sheetViews>
    <sheetView showRuler="0" zoomScaleNormal="100" workbookViewId="0">
      <selection activeCell="B44" sqref="B44:K44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4" t="s">
        <v>84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x14ac:dyDescent="0.3">
      <c r="A2" s="164" t="s">
        <v>118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x14ac:dyDescent="0.3">
      <c r="A3" s="165" t="s">
        <v>119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x14ac:dyDescent="0.3">
      <c r="A4" s="51" t="s">
        <v>116</v>
      </c>
      <c r="B4" s="52"/>
      <c r="C4" s="52"/>
      <c r="D4" s="57"/>
      <c r="E4" s="51" t="s">
        <v>90</v>
      </c>
      <c r="F4" s="52"/>
      <c r="G4" s="52"/>
      <c r="H4" s="52"/>
      <c r="I4" s="57"/>
      <c r="J4" s="51" t="s">
        <v>102</v>
      </c>
      <c r="K4" s="52"/>
      <c r="L4" s="52"/>
      <c r="M4" s="57"/>
    </row>
    <row r="5" spans="1:13" x14ac:dyDescent="0.3">
      <c r="A5" s="51" t="s">
        <v>99</v>
      </c>
      <c r="B5" s="57"/>
      <c r="C5" s="51" t="s">
        <v>91</v>
      </c>
      <c r="D5" s="52"/>
      <c r="E5" s="52"/>
      <c r="F5" s="52"/>
      <c r="G5" s="52"/>
      <c r="H5" s="57"/>
      <c r="I5" s="51" t="s">
        <v>92</v>
      </c>
      <c r="J5" s="52"/>
      <c r="K5" s="52"/>
      <c r="L5" s="52"/>
      <c r="M5" s="57"/>
    </row>
    <row r="6" spans="1:13" x14ac:dyDescent="0.3">
      <c r="A6" s="51" t="s">
        <v>94</v>
      </c>
      <c r="B6" s="52"/>
      <c r="C6" s="52"/>
      <c r="D6" s="52"/>
      <c r="E6" s="52"/>
      <c r="F6" s="52"/>
      <c r="G6" s="57"/>
      <c r="H6" s="51" t="s">
        <v>93</v>
      </c>
      <c r="I6" s="52"/>
      <c r="J6" s="52"/>
      <c r="K6" s="52"/>
      <c r="L6" s="52"/>
      <c r="M6" s="57"/>
    </row>
    <row r="7" spans="1:13" x14ac:dyDescent="0.3">
      <c r="A7" s="51" t="s">
        <v>95</v>
      </c>
      <c r="B7" s="52"/>
      <c r="C7" s="52"/>
      <c r="D7" s="52"/>
      <c r="E7" s="52"/>
      <c r="F7" s="52"/>
      <c r="G7" s="52"/>
      <c r="H7" s="53" t="s">
        <v>96</v>
      </c>
      <c r="I7" s="53"/>
      <c r="J7" s="53"/>
      <c r="K7" s="53"/>
      <c r="L7" s="53"/>
      <c r="M7" s="53"/>
    </row>
    <row r="8" spans="1:13" x14ac:dyDescent="0.3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ht="38.25" customHeight="1" x14ac:dyDescent="0.3">
      <c r="A9" s="160" t="s">
        <v>35</v>
      </c>
      <c r="B9" s="160"/>
      <c r="C9" s="160"/>
      <c r="D9" s="160"/>
      <c r="E9" s="169" t="s">
        <v>36</v>
      </c>
      <c r="F9" s="169"/>
      <c r="G9" s="166" t="s">
        <v>37</v>
      </c>
      <c r="H9" s="167"/>
      <c r="I9" s="168"/>
      <c r="J9" s="166" t="s">
        <v>38</v>
      </c>
      <c r="K9" s="167"/>
      <c r="L9" s="168"/>
      <c r="M9" s="34" t="s">
        <v>39</v>
      </c>
    </row>
    <row r="10" spans="1:13" x14ac:dyDescent="0.3">
      <c r="A10" s="178" t="s">
        <v>40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80"/>
    </row>
    <row r="11" spans="1:13" x14ac:dyDescent="0.3">
      <c r="A11" s="181" t="s">
        <v>41</v>
      </c>
      <c r="B11" s="182"/>
      <c r="C11" s="182"/>
      <c r="D11" s="183"/>
      <c r="E11" s="105">
        <v>0</v>
      </c>
      <c r="F11" s="53"/>
      <c r="G11" s="170">
        <v>41888</v>
      </c>
      <c r="H11" s="172"/>
      <c r="I11" s="171"/>
      <c r="J11" s="170">
        <v>32214.15</v>
      </c>
      <c r="K11" s="172"/>
      <c r="L11" s="171"/>
      <c r="M11" s="38">
        <f>G11-J11</f>
        <v>9673.8499999999985</v>
      </c>
    </row>
    <row r="12" spans="1:13" ht="14.25" customHeight="1" x14ac:dyDescent="0.3">
      <c r="A12" s="146" t="s">
        <v>42</v>
      </c>
      <c r="B12" s="147"/>
      <c r="C12" s="147"/>
      <c r="D12" s="151"/>
      <c r="E12" s="143">
        <v>0</v>
      </c>
      <c r="F12" s="143"/>
      <c r="G12" s="143">
        <v>36960</v>
      </c>
      <c r="H12" s="143"/>
      <c r="I12" s="143"/>
      <c r="J12" s="143">
        <v>28424.25</v>
      </c>
      <c r="K12" s="143"/>
      <c r="L12" s="143"/>
      <c r="M12" s="38">
        <f>G12-J12</f>
        <v>8535.75</v>
      </c>
    </row>
    <row r="13" spans="1:13" ht="21" customHeight="1" x14ac:dyDescent="0.3">
      <c r="A13" s="54" t="s">
        <v>43</v>
      </c>
      <c r="B13" s="55"/>
      <c r="C13" s="55"/>
      <c r="D13" s="56"/>
      <c r="E13" s="148"/>
      <c r="F13" s="150"/>
      <c r="G13" s="148">
        <f>SUM(G11:G12)</f>
        <v>78848</v>
      </c>
      <c r="H13" s="149"/>
      <c r="I13" s="150"/>
      <c r="J13" s="148">
        <f>SUM(J11:J12)</f>
        <v>60638.400000000001</v>
      </c>
      <c r="K13" s="55"/>
      <c r="L13" s="56"/>
      <c r="M13" s="37">
        <f>SUM(M11:M12)</f>
        <v>18209.599999999999</v>
      </c>
    </row>
    <row r="14" spans="1:13" x14ac:dyDescent="0.3">
      <c r="A14" s="54" t="s">
        <v>88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37">
        <v>3192.9</v>
      </c>
    </row>
    <row r="15" spans="1:13" x14ac:dyDescent="0.3">
      <c r="A15" s="91" t="s">
        <v>16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49">
        <v>2845.25</v>
      </c>
    </row>
    <row r="16" spans="1:13" x14ac:dyDescent="0.3">
      <c r="A16" s="54" t="s">
        <v>97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49">
        <v>3300.49</v>
      </c>
    </row>
    <row r="17" spans="1:18" x14ac:dyDescent="0.3">
      <c r="A17" s="54" t="s">
        <v>98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49">
        <v>1365.72</v>
      </c>
    </row>
    <row r="18" spans="1:18" x14ac:dyDescent="0.3">
      <c r="A18" s="54" t="s">
        <v>57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37">
        <v>1433.97</v>
      </c>
    </row>
    <row r="19" spans="1:18" x14ac:dyDescent="0.3">
      <c r="A19" s="178" t="s">
        <v>44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80"/>
    </row>
    <row r="20" spans="1:18" x14ac:dyDescent="0.3">
      <c r="A20" s="175" t="s">
        <v>13</v>
      </c>
      <c r="B20" s="176"/>
      <c r="C20" s="176"/>
      <c r="D20" s="177"/>
      <c r="E20" s="170">
        <v>0</v>
      </c>
      <c r="F20" s="171"/>
      <c r="G20" s="170">
        <v>505.8</v>
      </c>
      <c r="H20" s="172"/>
      <c r="I20" s="171"/>
      <c r="J20" s="170">
        <v>392.82</v>
      </c>
      <c r="K20" s="173"/>
      <c r="L20" s="174"/>
      <c r="M20" s="38">
        <f>G20-J20</f>
        <v>112.98000000000002</v>
      </c>
    </row>
    <row r="21" spans="1:18" ht="14.25" customHeight="1" x14ac:dyDescent="0.3">
      <c r="A21" s="54" t="s">
        <v>14</v>
      </c>
      <c r="B21" s="55"/>
      <c r="C21" s="55"/>
      <c r="D21" s="56"/>
      <c r="E21" s="143">
        <v>0</v>
      </c>
      <c r="F21" s="143"/>
      <c r="G21" s="148">
        <v>225.07</v>
      </c>
      <c r="H21" s="149"/>
      <c r="I21" s="150"/>
      <c r="J21" s="148">
        <v>174.78</v>
      </c>
      <c r="K21" s="149"/>
      <c r="L21" s="150"/>
      <c r="M21" s="37">
        <f>G21-J21</f>
        <v>50.289999999999992</v>
      </c>
    </row>
    <row r="22" spans="1:18" x14ac:dyDescent="0.3">
      <c r="A22" s="54" t="s">
        <v>15</v>
      </c>
      <c r="B22" s="55"/>
      <c r="C22" s="55"/>
      <c r="D22" s="56"/>
      <c r="E22" s="143">
        <v>0</v>
      </c>
      <c r="F22" s="143"/>
      <c r="G22" s="54">
        <v>1357.64</v>
      </c>
      <c r="H22" s="55"/>
      <c r="I22" s="56"/>
      <c r="J22" s="148">
        <v>1054.6099999999999</v>
      </c>
      <c r="K22" s="55"/>
      <c r="L22" s="56"/>
      <c r="M22" s="36">
        <f>G22-J22</f>
        <v>303.0300000000002</v>
      </c>
    </row>
    <row r="23" spans="1:18" ht="27.75" customHeight="1" x14ac:dyDescent="0.3">
      <c r="A23" s="146" t="s">
        <v>45</v>
      </c>
      <c r="B23" s="147"/>
      <c r="C23" s="147"/>
      <c r="D23" s="151"/>
      <c r="E23" s="143"/>
      <c r="F23" s="143"/>
      <c r="G23" s="148">
        <f>SUM(G20:G22)</f>
        <v>2088.5100000000002</v>
      </c>
      <c r="H23" s="149"/>
      <c r="I23" s="150"/>
      <c r="J23" s="54">
        <f>SUM(J20:J22)</f>
        <v>1622.21</v>
      </c>
      <c r="K23" s="55"/>
      <c r="L23" s="56"/>
      <c r="M23" s="36">
        <f>SUM(M20:M22)</f>
        <v>466.30000000000018</v>
      </c>
    </row>
    <row r="24" spans="1:18" ht="18.75" customHeight="1" x14ac:dyDescent="0.3">
      <c r="A24" s="146" t="s">
        <v>9</v>
      </c>
      <c r="B24" s="147"/>
      <c r="C24" s="147"/>
      <c r="D24" s="147"/>
      <c r="E24" s="143"/>
      <c r="F24" s="143"/>
      <c r="G24" s="148"/>
      <c r="H24" s="149"/>
      <c r="I24" s="150"/>
      <c r="J24" s="54"/>
      <c r="K24" s="55"/>
      <c r="L24" s="56"/>
      <c r="M24" s="36">
        <f>M13+M14+M15+M16+M17+M18+M23</f>
        <v>30814.23</v>
      </c>
    </row>
    <row r="25" spans="1:18" ht="17.25" customHeight="1" x14ac:dyDescent="0.3">
      <c r="A25" s="157" t="s">
        <v>46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9"/>
    </row>
    <row r="26" spans="1:18" x14ac:dyDescent="0.3">
      <c r="A26" s="5" t="s">
        <v>20</v>
      </c>
      <c r="B26" s="160" t="s">
        <v>47</v>
      </c>
      <c r="C26" s="160"/>
      <c r="D26" s="160"/>
      <c r="E26" s="160"/>
      <c r="F26" s="160"/>
      <c r="G26" s="160"/>
      <c r="H26" s="160"/>
      <c r="I26" s="160"/>
      <c r="J26" s="160"/>
      <c r="K26" s="160"/>
      <c r="L26" s="145" t="s">
        <v>48</v>
      </c>
      <c r="M26" s="145"/>
    </row>
    <row r="27" spans="1:18" x14ac:dyDescent="0.3">
      <c r="A27" s="32">
        <v>1</v>
      </c>
      <c r="B27" s="144" t="s">
        <v>28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8">
        <f>2661.93*5</f>
        <v>13309.65</v>
      </c>
      <c r="M27" s="150"/>
    </row>
    <row r="28" spans="1:18" ht="15.75" customHeight="1" x14ac:dyDescent="0.3">
      <c r="A28" s="32">
        <v>2</v>
      </c>
      <c r="B28" s="144" t="s">
        <v>32</v>
      </c>
      <c r="C28" s="144"/>
      <c r="D28" s="144"/>
      <c r="E28" s="144"/>
      <c r="F28" s="144"/>
      <c r="G28" s="144"/>
      <c r="H28" s="144"/>
      <c r="I28" s="144"/>
      <c r="J28" s="144"/>
      <c r="K28" s="144"/>
      <c r="L28" s="54">
        <v>3779.64</v>
      </c>
      <c r="M28" s="56"/>
    </row>
    <row r="29" spans="1:18" ht="15.6" x14ac:dyDescent="0.3">
      <c r="A29" s="32">
        <v>3</v>
      </c>
      <c r="B29" s="144" t="s">
        <v>34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3">
        <f>98.59*5</f>
        <v>492.95000000000005</v>
      </c>
      <c r="M29" s="143"/>
      <c r="R29" s="50"/>
    </row>
    <row r="30" spans="1:18" x14ac:dyDescent="0.3">
      <c r="A30" s="32">
        <v>4</v>
      </c>
      <c r="B30" s="161" t="s">
        <v>86</v>
      </c>
      <c r="C30" s="161"/>
      <c r="D30" s="161"/>
      <c r="E30" s="161"/>
      <c r="F30" s="161"/>
      <c r="G30" s="161"/>
      <c r="H30" s="161"/>
      <c r="I30" s="161"/>
      <c r="J30" s="161"/>
      <c r="K30" s="162"/>
      <c r="L30" s="148">
        <v>28699</v>
      </c>
      <c r="M30" s="150"/>
    </row>
    <row r="31" spans="1:18" x14ac:dyDescent="0.3">
      <c r="A31" s="32">
        <v>5</v>
      </c>
      <c r="B31" s="163" t="s">
        <v>87</v>
      </c>
      <c r="C31" s="161"/>
      <c r="D31" s="161"/>
      <c r="E31" s="161"/>
      <c r="F31" s="161"/>
      <c r="G31" s="161"/>
      <c r="H31" s="161"/>
      <c r="I31" s="161"/>
      <c r="J31" s="161"/>
      <c r="K31" s="162"/>
      <c r="L31" s="148">
        <f>41812.24-L27-L28-L29</f>
        <v>24229.999999999996</v>
      </c>
      <c r="M31" s="150"/>
    </row>
    <row r="32" spans="1:18" x14ac:dyDescent="0.3">
      <c r="A32" s="154" t="s">
        <v>49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6"/>
      <c r="L32" s="152">
        <f>SUM(L27:L31)</f>
        <v>70511.240000000005</v>
      </c>
      <c r="M32" s="153"/>
    </row>
    <row r="33" spans="1:15" x14ac:dyDescent="0.3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8"/>
      <c r="L33" s="129"/>
      <c r="M33" s="129"/>
    </row>
    <row r="34" spans="1:15" x14ac:dyDescent="0.3">
      <c r="A34" s="132" t="s">
        <v>50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0">
        <v>0</v>
      </c>
      <c r="M34" s="131"/>
    </row>
    <row r="35" spans="1:15" x14ac:dyDescent="0.3">
      <c r="A35" s="132" t="s">
        <v>54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0">
        <f>M24</f>
        <v>30814.23</v>
      </c>
      <c r="M35" s="131"/>
    </row>
    <row r="36" spans="1:15" x14ac:dyDescent="0.3">
      <c r="A36" s="132" t="s">
        <v>51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4"/>
      <c r="L36" s="130">
        <f>J13</f>
        <v>60638.400000000001</v>
      </c>
      <c r="M36" s="131"/>
    </row>
    <row r="37" spans="1:15" x14ac:dyDescent="0.3">
      <c r="A37" s="132" t="s">
        <v>52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4"/>
      <c r="L37" s="130">
        <f>L32</f>
        <v>70511.240000000005</v>
      </c>
      <c r="M37" s="131"/>
    </row>
    <row r="38" spans="1:15" x14ac:dyDescent="0.3">
      <c r="A38" s="132" t="s">
        <v>53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4"/>
      <c r="L38" s="130">
        <f>L36-L37</f>
        <v>-9872.8400000000038</v>
      </c>
      <c r="M38" s="140"/>
      <c r="O38" s="42"/>
    </row>
    <row r="39" spans="1:15" x14ac:dyDescent="0.3">
      <c r="A39" s="33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1:15" x14ac:dyDescent="0.3">
      <c r="A40" s="35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35"/>
      <c r="M40" s="135"/>
    </row>
    <row r="41" spans="1:15" x14ac:dyDescent="0.3">
      <c r="A41" s="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  <row r="42" spans="1:15" x14ac:dyDescent="0.3">
      <c r="A42" s="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15" x14ac:dyDescent="0.3">
      <c r="A43" s="1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"/>
      <c r="M43" s="1"/>
    </row>
    <row r="44" spans="1:15" x14ac:dyDescent="0.3">
      <c r="A44" s="1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5">
    <mergeCell ref="E20:F20"/>
    <mergeCell ref="G20:I20"/>
    <mergeCell ref="J20:L20"/>
    <mergeCell ref="A20:D20"/>
    <mergeCell ref="A10:M10"/>
    <mergeCell ref="A11:D11"/>
    <mergeCell ref="E11:F11"/>
    <mergeCell ref="J13:L13"/>
    <mergeCell ref="A19:M19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L32:M32"/>
    <mergeCell ref="E24:F24"/>
    <mergeCell ref="G24:I24"/>
    <mergeCell ref="J24:L24"/>
    <mergeCell ref="A32:K32"/>
    <mergeCell ref="B28:K28"/>
    <mergeCell ref="L27:M27"/>
    <mergeCell ref="L28:M28"/>
    <mergeCell ref="A25:M25"/>
    <mergeCell ref="L29:M29"/>
    <mergeCell ref="B26:K26"/>
    <mergeCell ref="B30:K30"/>
    <mergeCell ref="L30:M30"/>
    <mergeCell ref="B31:K31"/>
    <mergeCell ref="L31:M31"/>
    <mergeCell ref="A21:D21"/>
    <mergeCell ref="G21:I21"/>
    <mergeCell ref="J21:L21"/>
    <mergeCell ref="A22:D22"/>
    <mergeCell ref="G22:I22"/>
    <mergeCell ref="J22:L22"/>
    <mergeCell ref="B43:K43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0:K40"/>
    <mergeCell ref="B42:K42"/>
    <mergeCell ref="A38:K38"/>
    <mergeCell ref="A17:L17"/>
    <mergeCell ref="A36:K36"/>
    <mergeCell ref="A37:K37"/>
    <mergeCell ref="B41:K41"/>
    <mergeCell ref="A33:K33"/>
    <mergeCell ref="A34:K34"/>
    <mergeCell ref="E23:F23"/>
    <mergeCell ref="E22:F22"/>
    <mergeCell ref="E21:F21"/>
    <mergeCell ref="B29:K29"/>
    <mergeCell ref="L26:M26"/>
    <mergeCell ref="B27:K27"/>
    <mergeCell ref="A24:D24"/>
    <mergeCell ref="G23:I23"/>
    <mergeCell ref="J23:L23"/>
    <mergeCell ref="A23:D23"/>
    <mergeCell ref="A18:L18"/>
    <mergeCell ref="L33:M33"/>
    <mergeCell ref="L34:M34"/>
    <mergeCell ref="A4:D4"/>
    <mergeCell ref="E4:I4"/>
    <mergeCell ref="J4:M4"/>
    <mergeCell ref="A5:B5"/>
    <mergeCell ref="C5:H5"/>
    <mergeCell ref="I5:M5"/>
    <mergeCell ref="A6:G6"/>
    <mergeCell ref="H6:M6"/>
    <mergeCell ref="A7:G7"/>
    <mergeCell ref="H7:M7"/>
    <mergeCell ref="A14:L14"/>
    <mergeCell ref="A15:L15"/>
    <mergeCell ref="A16:L16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Греческая 62-А</vt:lpstr>
      <vt:lpstr>СОДЕРЖАНИЕ ЖИЛЬЯ</vt:lpstr>
      <vt:lpstr>РЕМОНТ ЖИЛЬЯ</vt:lpstr>
      <vt:lpstr>ОТЧЕТ Греческая 62.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2023-04-03T07:12:52Z</dcterms:modified>
</cp:coreProperties>
</file>