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конькова\"/>
    </mc:Choice>
  </mc:AlternateContent>
  <xr:revisionPtr revIDLastSave="0" documentId="13_ncr:1_{69B4BA1D-55E9-47AC-B34D-40F15C951207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ОТЧЕТ Энгельса 3" sheetId="1" r:id="rId1"/>
    <sheet name="СОДЕРЖАНИЕ ЖИЛЬЯ" sheetId="2" r:id="rId2"/>
    <sheet name="РЕМОНТ ЖИЛЬЯ" sheetId="3" r:id="rId3"/>
    <sheet name="Энгельса 3" sheetId="4" r:id="rId4"/>
  </sheets>
  <calcPr calcId="191029" refMode="R1C1"/>
</workbook>
</file>

<file path=xl/calcChain.xml><?xml version="1.0" encoding="utf-8"?>
<calcChain xmlns="http://schemas.openxmlformats.org/spreadsheetml/2006/main">
  <c r="L33" i="4" l="1"/>
  <c r="L31" i="4"/>
  <c r="L35" i="4" s="1"/>
  <c r="J26" i="4"/>
  <c r="M27" i="4"/>
  <c r="G27" i="4"/>
  <c r="I36" i="1" l="1"/>
  <c r="I30" i="1"/>
  <c r="I96" i="2"/>
  <c r="I86" i="2"/>
  <c r="I78" i="2"/>
  <c r="I22" i="3"/>
  <c r="I65" i="2"/>
  <c r="I57" i="2"/>
  <c r="I19" i="3"/>
  <c r="I34" i="1" s="1"/>
  <c r="I52" i="2"/>
  <c r="I46" i="2"/>
  <c r="I36" i="2"/>
  <c r="I28" i="2"/>
  <c r="I20" i="2"/>
  <c r="I12" i="2"/>
  <c r="I16" i="3"/>
  <c r="I13" i="3"/>
  <c r="I29" i="1" s="1"/>
  <c r="I15" i="2"/>
  <c r="I47" i="1"/>
  <c r="I46" i="1"/>
  <c r="K46" i="1" s="1"/>
  <c r="I45" i="1"/>
  <c r="I44" i="1"/>
  <c r="I23" i="3" l="1"/>
  <c r="J24" i="4"/>
  <c r="J25" i="4"/>
  <c r="J23" i="4"/>
  <c r="J27" i="4" l="1"/>
  <c r="K45" i="1"/>
  <c r="K47" i="1"/>
  <c r="E24" i="1"/>
  <c r="K31" i="1"/>
  <c r="K32" i="1"/>
  <c r="K33" i="1"/>
  <c r="K34" i="1"/>
  <c r="K35" i="1"/>
  <c r="K36" i="1"/>
  <c r="K37" i="1"/>
  <c r="K38" i="1"/>
  <c r="K39" i="1"/>
  <c r="K29" i="1"/>
  <c r="I90" i="2"/>
  <c r="I82" i="2"/>
  <c r="I69" i="2"/>
  <c r="I61" i="2"/>
  <c r="I56" i="2"/>
  <c r="I50" i="2"/>
  <c r="I41" i="2"/>
  <c r="I32" i="2"/>
  <c r="I24" i="2"/>
  <c r="I18" i="2"/>
  <c r="I11" i="2"/>
  <c r="I21" i="2"/>
  <c r="I29" i="2" s="1"/>
  <c r="I38" i="2" s="1"/>
  <c r="I47" i="2" s="1"/>
  <c r="I53" i="2" s="1"/>
  <c r="I58" i="2" s="1"/>
  <c r="I66" i="2" s="1"/>
  <c r="I79" i="2" s="1"/>
  <c r="I87" i="2" s="1"/>
  <c r="I98" i="2" s="1"/>
  <c r="K44" i="1" l="1"/>
  <c r="M29" i="1"/>
  <c r="C30" i="1" s="1"/>
  <c r="M13" i="1"/>
  <c r="C14" i="1" s="1"/>
  <c r="M14" i="1" s="1"/>
  <c r="C15" i="1" l="1"/>
  <c r="M15" i="1" s="1"/>
  <c r="C16" i="1" s="1"/>
  <c r="M16" i="1" s="1"/>
  <c r="M30" i="1"/>
  <c r="C31" i="1" s="1"/>
  <c r="M31" i="1" s="1"/>
  <c r="C32" i="1" s="1"/>
  <c r="L36" i="4"/>
  <c r="L41" i="4" s="1"/>
  <c r="J14" i="4"/>
  <c r="L40" i="4" s="1"/>
  <c r="G14" i="4"/>
  <c r="M14" i="4"/>
  <c r="M28" i="4" s="1"/>
  <c r="K48" i="1"/>
  <c r="I48" i="1"/>
  <c r="L42" i="4" l="1"/>
  <c r="L39" i="4"/>
  <c r="C17" i="1"/>
  <c r="M17" i="1" s="1"/>
  <c r="M32" i="1"/>
  <c r="C33" i="1" s="1"/>
  <c r="G40" i="1"/>
  <c r="E40" i="1"/>
  <c r="G24" i="1"/>
  <c r="C18" i="1" l="1"/>
  <c r="M18" i="1" s="1"/>
  <c r="M33" i="1"/>
  <c r="C34" i="1" s="1"/>
  <c r="L8" i="1"/>
  <c r="L7" i="1"/>
  <c r="I99" i="2"/>
  <c r="I23" i="1" s="1"/>
  <c r="I88" i="2"/>
  <c r="I80" i="2"/>
  <c r="I67" i="2"/>
  <c r="I59" i="2"/>
  <c r="I54" i="2"/>
  <c r="I48" i="2"/>
  <c r="I39" i="2"/>
  <c r="I30" i="2"/>
  <c r="I22" i="2"/>
  <c r="I16" i="2"/>
  <c r="I13" i="1" s="1"/>
  <c r="K22" i="1" l="1"/>
  <c r="I22" i="1"/>
  <c r="I20" i="1"/>
  <c r="K20" i="1" s="1"/>
  <c r="I16" i="1"/>
  <c r="K16" i="1" s="1"/>
  <c r="I14" i="1"/>
  <c r="K14" i="1" s="1"/>
  <c r="K21" i="1"/>
  <c r="I21" i="1"/>
  <c r="I17" i="1"/>
  <c r="K17" i="1" s="1"/>
  <c r="I15" i="1"/>
  <c r="K15" i="1" s="1"/>
  <c r="I18" i="1"/>
  <c r="K18" i="1" s="1"/>
  <c r="K19" i="1"/>
  <c r="I19" i="1"/>
  <c r="K23" i="1"/>
  <c r="I100" i="2"/>
  <c r="K13" i="1"/>
  <c r="C19" i="1"/>
  <c r="M19" i="1" s="1"/>
  <c r="M34" i="1"/>
  <c r="C35" i="1" s="1"/>
  <c r="I24" i="1" l="1"/>
  <c r="C20" i="1"/>
  <c r="M20" i="1" s="1"/>
  <c r="M35" i="1"/>
  <c r="C36" i="1" s="1"/>
  <c r="C21" i="1" l="1"/>
  <c r="M21" i="1" s="1"/>
  <c r="M36" i="1"/>
  <c r="C37" i="1" s="1"/>
  <c r="K24" i="1"/>
  <c r="K25" i="1" s="1"/>
  <c r="C22" i="1" l="1"/>
  <c r="M22" i="1" s="1"/>
  <c r="M37" i="1"/>
  <c r="C38" i="1" s="1"/>
  <c r="C23" i="1" l="1"/>
  <c r="M38" i="1"/>
  <c r="C39" i="1" s="1"/>
  <c r="M40" i="1" s="1"/>
  <c r="I7" i="3"/>
  <c r="I7" i="2" l="1"/>
  <c r="I40" i="1" l="1"/>
  <c r="K30" i="1"/>
  <c r="K40" i="1" s="1"/>
  <c r="K41" i="1" s="1"/>
  <c r="M59" i="1" s="1"/>
  <c r="M48" i="1"/>
  <c r="M24" i="1"/>
  <c r="M58" i="1" s="1"/>
</calcChain>
</file>

<file path=xl/sharedStrings.xml><?xml version="1.0" encoding="utf-8"?>
<sst xmlns="http://schemas.openxmlformats.org/spreadsheetml/2006/main" count="485" uniqueCount="174">
  <si>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</si>
  <si>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</si>
  <si>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</si>
  <si>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</si>
  <si>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</si>
  <si>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</si>
  <si>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</si>
  <si>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</si>
  <si>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</si>
  <si>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</si>
  <si>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</si>
  <si>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</si>
  <si>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</si>
  <si>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</si>
  <si>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</si>
  <si>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</si>
  <si>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</si>
  <si>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</si>
  <si>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</si>
  <si>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</si>
  <si>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</si>
  <si>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</si>
  <si>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</si>
  <si>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</si>
  <si>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</si>
  <si>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</si>
  <si>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</si>
  <si>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</si>
  <si>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</si>
  <si>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</si>
  <si>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</si>
  <si>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</si>
  <si>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</si>
  <si>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</si>
  <si>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Ежемесячный обход и осмотр инженерных коммуникаций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</si>
  <si>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</si>
  <si>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</si>
  <si>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</si>
  <si>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</si>
  <si>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</si>
  <si>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</si>
  <si>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</si>
  <si>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</si>
  <si>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</si>
  <si>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</si>
  <si>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</si>
  <si>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</si>
  <si>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</si>
  <si>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</si>
  <si>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</si>
  <si>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</si>
  <si>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</si>
  <si>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</si>
  <si>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</si>
  <si>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</si>
  <si>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</si>
  <si>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</si>
  <si>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</si>
  <si>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</si>
  <si>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Начисленно средств за 2022г.</t>
  </si>
  <si>
    <t>Оплачено средств за 2022г.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</si>
  <si>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</si>
  <si>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</si>
  <si>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</si>
  <si>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</si>
  <si>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</si>
  <si>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</si>
  <si>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</si>
  <si>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</si>
  <si>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</si>
  <si>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</si>
  <si>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Февраль 2022г.</t>
  </si>
  <si>
    <t>ИТОГО февраль 2022г.</t>
  </si>
  <si>
    <t>Март 2022г.</t>
  </si>
  <si>
    <t>ИТОГО март 2022г.</t>
  </si>
  <si>
    <t>Апрель 2022г.</t>
  </si>
  <si>
    <t>ИТОГО апрель 2022г.</t>
  </si>
  <si>
    <t>Май 2022г.</t>
  </si>
  <si>
    <t>ИТОГО май 2022г.</t>
  </si>
  <si>
    <t>Июнь 2022г.</t>
  </si>
  <si>
    <t>ИТОГО июнь 2022г.</t>
  </si>
  <si>
    <t>Июль 2022г.</t>
  </si>
  <si>
    <t>ИТОГО июль 2022г.</t>
  </si>
  <si>
    <t>Август 2022г.</t>
  </si>
  <si>
    <t>ИТОГО август 2022г.</t>
  </si>
  <si>
    <t>Сентябрь 2022г.</t>
  </si>
  <si>
    <t>ИТОГО сентябрьь 2022г.</t>
  </si>
  <si>
    <t>Октябрь 2022г.</t>
  </si>
  <si>
    <t>ИТОГО октябрь 2021г.</t>
  </si>
  <si>
    <t>Ноябрь 2022г.</t>
  </si>
  <si>
    <t>ИТОГО ноябрь 2022г.</t>
  </si>
  <si>
    <t>Декабрь 2022г.</t>
  </si>
  <si>
    <t>ИТОГО декабрь 2022г.</t>
  </si>
  <si>
    <t xml:space="preserve">ИТОГО за 2022г. </t>
  </si>
  <si>
    <t>28.02.2022г.</t>
  </si>
  <si>
    <t>31.03.2022г.</t>
  </si>
  <si>
    <t>30.04.2022г.</t>
  </si>
  <si>
    <t>31.05.2022г.</t>
  </si>
  <si>
    <t>Проверка вентканалов и дымоходов</t>
  </si>
  <si>
    <t>усл.</t>
  </si>
  <si>
    <t>30.06.2022г.</t>
  </si>
  <si>
    <t>31.07.2022г.</t>
  </si>
  <si>
    <t>31.08.2022г.</t>
  </si>
  <si>
    <t>30.09.2022г.</t>
  </si>
  <si>
    <t>31.10.2022г.</t>
  </si>
  <si>
    <t>30.11.2022г.</t>
  </si>
  <si>
    <t>Задолженность на 31.12.2022г.</t>
  </si>
  <si>
    <t>Информация за 2022г.</t>
  </si>
  <si>
    <t>ОТЧЕТ ООО "Управляющая компания "ЮгДомКомфорт" за 2022г. перед собственниками</t>
  </si>
  <si>
    <t>31.12.2022г.</t>
  </si>
  <si>
    <t>ТО ВДГО</t>
  </si>
  <si>
    <t>Должники на 01.02.2022г.</t>
  </si>
  <si>
    <t>Баланс дома на 01.02.2022г.</t>
  </si>
  <si>
    <t>на доме № 10 по ул. Жуковского</t>
  </si>
  <si>
    <t>за период с 01.02.2022г. по 31.12.2022г.</t>
  </si>
  <si>
    <t>Управляющая компания ООО "УК "ЮгДомКомфорт" с  01.02.2022 г.</t>
  </si>
  <si>
    <t>с 01.02.2022г. по 31.12.2022г.</t>
  </si>
  <si>
    <t>Ремонт ОИ</t>
  </si>
  <si>
    <t>Содержание ОИ</t>
  </si>
  <si>
    <t>Тариф -10,99 руб.</t>
  </si>
  <si>
    <t>Установка таблички предприятия</t>
  </si>
  <si>
    <t>Гидравлические испытания системы ЦО</t>
  </si>
  <si>
    <t>Прочистка  ливневых воронок</t>
  </si>
  <si>
    <t>дома по адресу: Ростовская область, г. Таганрог, ул.Энгельса, д.3</t>
  </si>
  <si>
    <t>Лицевой счет МКД по адресу: г. Таганрог, ул. Энгельса, д. 3</t>
  </si>
  <si>
    <t>S жилых помещений - 1873,5 м²</t>
  </si>
  <si>
    <t>Протокол №1 от 24 октябрь 2021г.</t>
  </si>
  <si>
    <t>Содержание общего имущества МКД -5,45 руб.</t>
  </si>
  <si>
    <t>Ремонт общего имущества МКД - 5,45 руб.</t>
  </si>
  <si>
    <t>Управление многоквартирным домом - 2,18 руб.</t>
  </si>
  <si>
    <t>Вознаграждение председателю МКД- 3,00 руб.</t>
  </si>
  <si>
    <t>Содержание ОПУ эл. эн.- 0,05 руб.</t>
  </si>
  <si>
    <t>Уборка придомовой территории- 3,00 руб</t>
  </si>
  <si>
    <t>Содержание газовых сетей-0,07 руб</t>
  </si>
  <si>
    <t>Содержание ОПУ тепловой эн.-0,40 руб.</t>
  </si>
  <si>
    <t>Уборка лестничных клетей-2,00 руб.</t>
  </si>
  <si>
    <t>Приказ ГЖИ № 12-Л  от 11.01.22г.</t>
  </si>
  <si>
    <t>Совет МКД</t>
  </si>
  <si>
    <t>Сод.ОПУ ТЭ</t>
  </si>
  <si>
    <t>Сод.ОПУ ЭЛ</t>
  </si>
  <si>
    <t>Уборка лест.клеток</t>
  </si>
  <si>
    <t>Уборка придом.терр.</t>
  </si>
  <si>
    <t>Эл.Энергия 
(СОИД)(повыш.тариф)</t>
  </si>
  <si>
    <t>на доме № 3 по ул. Энгельса</t>
  </si>
  <si>
    <t>Ремонт надподъездных светильников с заменой датчиков- 2 шт</t>
  </si>
  <si>
    <t>Ремонт  сетей электрических после обрыва фазы и обесточивания квартир</t>
  </si>
  <si>
    <t>Ревизия щита этажного</t>
  </si>
  <si>
    <t xml:space="preserve">Снятие показаний с прибора учета </t>
  </si>
  <si>
    <t>Замена светильника 2 шт., восстановление освещения</t>
  </si>
  <si>
    <t xml:space="preserve">Приобретение и доставка материалов для субботника </t>
  </si>
  <si>
    <t>Снятие показаний с приборов учета электроэнергии</t>
  </si>
  <si>
    <t>Снятие показаний с прибора учета  ТЭ</t>
  </si>
  <si>
    <t>Приобретение и доставка ламп освещения</t>
  </si>
  <si>
    <t>Кронирование деревьев</t>
  </si>
  <si>
    <t>Ревизия щита этажного 1 под</t>
  </si>
  <si>
    <t>Отключение ВРУ, замена АВ в эл.щите, кв.13-16</t>
  </si>
  <si>
    <t>Мытье подъездных окон снаружи 8 шт.</t>
  </si>
  <si>
    <t>Устранение замечаний Административной инспекции</t>
  </si>
  <si>
    <t>Замена лампочек</t>
  </si>
  <si>
    <t>Устанорвка табличек предприятия</t>
  </si>
  <si>
    <t>Замена прожектора и фотоэлемента освещения</t>
  </si>
  <si>
    <t xml:space="preserve">Демонтаж приобра учета на поверку </t>
  </si>
  <si>
    <t>Обследование эл.сетей на предмет бездоговорных подключений</t>
  </si>
  <si>
    <t>Опломбировка прибора учета после поверки</t>
  </si>
  <si>
    <t>Установка прибора учета после поверки</t>
  </si>
  <si>
    <t>Запуск отоплния после подачи теплоносителя</t>
  </si>
  <si>
    <t>Развоздшивание системы ЦО 2 под.</t>
  </si>
  <si>
    <t>Поверка УУТЭ</t>
  </si>
  <si>
    <t>Приобретение и доставка сучкореза на нужды данного МКД</t>
  </si>
  <si>
    <t>Снятие показаний счетчиков и отправка в ТНС Энерго</t>
  </si>
  <si>
    <t>Изготовление держака для секатора</t>
  </si>
  <si>
    <t>Приобретение и доставка материала для установки прожектора</t>
  </si>
  <si>
    <t>Замена сбросного крана</t>
  </si>
  <si>
    <t>Снятие показаний с прибора учета ТЭ ноябрь,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</si>
</sst>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2" fontId="3" fillId="0" borderId="4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24" fillId="0" borderId="0" xfId="2" applyNumberFormat="1" applyFont="1" applyAlignment="1">
      <alignment horizontal="right" vertical="center" wrapText="1"/>
    </xf>
    <xf numFmtId="2" fontId="8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3" fillId="0" borderId="4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8" fillId="0" borderId="4" xfId="0" applyFont="1" applyBorder="1"/>
    <xf numFmtId="2" fontId="3" fillId="2" borderId="1" xfId="0" applyNumberFormat="1" applyFont="1" applyFill="1" applyBorder="1"/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2" fontId="3" fillId="0" borderId="4" xfId="0" applyNumberFormat="1" applyFont="1" applyBorder="1"/>
    <xf numFmtId="4" fontId="3" fillId="0" borderId="1" xfId="0" applyNumberFormat="1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/>
    <xf numFmtId="2" fontId="8" fillId="0" borderId="3" xfId="0" applyNumberFormat="1" applyFont="1" applyBorder="1"/>
    <xf numFmtId="2" fontId="8" fillId="4" borderId="1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8" fillId="0" borderId="4" xfId="0" applyNumberFormat="1" applyFont="1" applyBorder="1"/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/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2" fontId="8" fillId="0" borderId="2" xfId="0" applyNumberFormat="1" applyFont="1" applyBorder="1"/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63"/>
  <sheetViews>
    <sheetView showRuler="0" zoomScaleNormal="100" workbookViewId="0">
      <selection activeCell="G74" sqref="G74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64" t="s">
        <v>124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x14ac:dyDescent="0.3">
      <c r="A2" s="56" t="s">
        <v>125</v>
      </c>
      <c r="B2" s="57"/>
      <c r="C2" s="57"/>
      <c r="D2" s="58"/>
      <c r="E2" s="56" t="s">
        <v>126</v>
      </c>
      <c r="F2" s="57"/>
      <c r="G2" s="57"/>
      <c r="H2" s="57"/>
      <c r="I2" s="58"/>
      <c r="J2" s="56" t="s">
        <v>136</v>
      </c>
      <c r="K2" s="57"/>
      <c r="L2" s="57"/>
      <c r="M2" s="58"/>
    </row>
    <row r="3" spans="1:13" x14ac:dyDescent="0.3">
      <c r="A3" s="56" t="s">
        <v>119</v>
      </c>
      <c r="B3" s="58"/>
      <c r="C3" s="56" t="s">
        <v>127</v>
      </c>
      <c r="D3" s="57"/>
      <c r="E3" s="57"/>
      <c r="F3" s="57"/>
      <c r="G3" s="57"/>
      <c r="H3" s="58"/>
      <c r="I3" s="56" t="s">
        <v>128</v>
      </c>
      <c r="J3" s="57"/>
      <c r="K3" s="57"/>
      <c r="L3" s="57"/>
      <c r="M3" s="58"/>
    </row>
    <row r="4" spans="1:13" x14ac:dyDescent="0.3">
      <c r="A4" s="56" t="s">
        <v>129</v>
      </c>
      <c r="B4" s="57"/>
      <c r="C4" s="57"/>
      <c r="D4" s="57"/>
      <c r="E4" s="57"/>
      <c r="F4" s="57"/>
      <c r="G4" s="58"/>
      <c r="H4" s="56" t="s">
        <v>130</v>
      </c>
      <c r="I4" s="57"/>
      <c r="J4" s="57"/>
      <c r="K4" s="57"/>
      <c r="L4" s="57"/>
      <c r="M4" s="58"/>
    </row>
    <row r="5" spans="1:13" x14ac:dyDescent="0.3">
      <c r="A5" s="53" t="s">
        <v>131</v>
      </c>
      <c r="B5" s="53"/>
      <c r="C5" s="53"/>
      <c r="D5" s="53"/>
      <c r="E5" s="53" t="s">
        <v>132</v>
      </c>
      <c r="F5" s="53"/>
      <c r="G5" s="53"/>
      <c r="H5" s="53"/>
      <c r="I5" s="53"/>
      <c r="J5" s="53"/>
      <c r="K5" s="53" t="s">
        <v>133</v>
      </c>
      <c r="L5" s="53"/>
      <c r="M5" s="53"/>
    </row>
    <row r="6" spans="1:13" x14ac:dyDescent="0.3">
      <c r="A6" s="53" t="s">
        <v>134</v>
      </c>
      <c r="B6" s="53"/>
      <c r="C6" s="53"/>
      <c r="D6" s="53"/>
      <c r="E6" s="53"/>
      <c r="F6" s="53"/>
      <c r="G6" s="53"/>
      <c r="H6" s="57" t="s">
        <v>135</v>
      </c>
      <c r="I6" s="57"/>
      <c r="J6" s="57"/>
      <c r="K6" s="57"/>
      <c r="L6" s="57"/>
      <c r="M6" s="58"/>
    </row>
    <row r="7" spans="1:13" x14ac:dyDescent="0.3">
      <c r="A7" s="56" t="s">
        <v>111</v>
      </c>
      <c r="B7" s="57"/>
      <c r="C7" s="57"/>
      <c r="D7" s="58"/>
      <c r="E7" s="54">
        <v>0</v>
      </c>
      <c r="F7" s="55"/>
      <c r="G7" s="56" t="s">
        <v>59</v>
      </c>
      <c r="H7" s="57"/>
      <c r="I7" s="57"/>
      <c r="J7" s="57"/>
      <c r="K7" s="58"/>
      <c r="L7" s="54">
        <f>E24+E40</f>
        <v>224634.95999999996</v>
      </c>
      <c r="M7" s="55"/>
    </row>
    <row r="8" spans="1:13" x14ac:dyDescent="0.3">
      <c r="A8" s="56" t="s">
        <v>112</v>
      </c>
      <c r="B8" s="57"/>
      <c r="C8" s="57"/>
      <c r="D8" s="58"/>
      <c r="E8" s="54">
        <v>0</v>
      </c>
      <c r="F8" s="55"/>
      <c r="G8" s="56" t="s">
        <v>60</v>
      </c>
      <c r="H8" s="57"/>
      <c r="I8" s="57"/>
      <c r="J8" s="57"/>
      <c r="K8" s="58"/>
      <c r="L8" s="54">
        <f>G24+G40</f>
        <v>198664.32000000001</v>
      </c>
      <c r="M8" s="58"/>
    </row>
    <row r="9" spans="1:13" x14ac:dyDescent="0.3">
      <c r="A9" s="70" t="s">
        <v>107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2"/>
    </row>
    <row r="10" spans="1:13" x14ac:dyDescent="0.3">
      <c r="A10" s="64" t="s">
        <v>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</row>
    <row r="11" spans="1:13" ht="14.25" customHeight="1" x14ac:dyDescent="0.3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4">
        <v>0</v>
      </c>
      <c r="M11" s="55"/>
    </row>
    <row r="12" spans="1:13" ht="54.75" customHeight="1" x14ac:dyDescent="0.3">
      <c r="A12" s="59" t="s">
        <v>1</v>
      </c>
      <c r="B12" s="59"/>
      <c r="C12" s="60" t="s">
        <v>6</v>
      </c>
      <c r="D12" s="59"/>
      <c r="E12" s="60" t="s">
        <v>2</v>
      </c>
      <c r="F12" s="59"/>
      <c r="G12" s="60" t="s">
        <v>3</v>
      </c>
      <c r="H12" s="60"/>
      <c r="I12" s="77" t="s">
        <v>4</v>
      </c>
      <c r="J12" s="77"/>
      <c r="K12" s="75" t="s">
        <v>5</v>
      </c>
      <c r="L12" s="76"/>
      <c r="M12" s="2" t="s">
        <v>8</v>
      </c>
    </row>
    <row r="13" spans="1:13" x14ac:dyDescent="0.3">
      <c r="A13" s="53" t="s">
        <v>61</v>
      </c>
      <c r="B13" s="53"/>
      <c r="C13" s="54">
        <v>0</v>
      </c>
      <c r="D13" s="55"/>
      <c r="E13" s="54">
        <v>10210.68</v>
      </c>
      <c r="F13" s="55"/>
      <c r="G13" s="54">
        <v>0</v>
      </c>
      <c r="H13" s="55"/>
      <c r="I13" s="108">
        <f>'СОДЕРЖАНИЕ ЖИЛЬЯ'!I16</f>
        <v>8376.9528800000007</v>
      </c>
      <c r="J13" s="58"/>
      <c r="K13" s="107">
        <f>G13-I13</f>
        <v>-8376.9528800000007</v>
      </c>
      <c r="L13" s="53"/>
      <c r="M13" s="40">
        <f>C13+E13-G13</f>
        <v>10210.68</v>
      </c>
    </row>
    <row r="14" spans="1:13" x14ac:dyDescent="0.3">
      <c r="A14" s="53" t="s">
        <v>62</v>
      </c>
      <c r="B14" s="53"/>
      <c r="C14" s="54">
        <f>M13</f>
        <v>10210.68</v>
      </c>
      <c r="D14" s="55"/>
      <c r="E14" s="54">
        <v>10210.68</v>
      </c>
      <c r="F14" s="55"/>
      <c r="G14" s="54">
        <v>9982.42</v>
      </c>
      <c r="H14" s="55"/>
      <c r="I14" s="108">
        <f>'СОДЕРЖАНИЕ ЖИЛЬЯ'!I22</f>
        <v>8254.096230000001</v>
      </c>
      <c r="J14" s="58"/>
      <c r="K14" s="107">
        <f t="shared" ref="K14" si="0">G14-I14</f>
        <v>1728.3237699999991</v>
      </c>
      <c r="L14" s="53"/>
      <c r="M14" s="40">
        <f t="shared" ref="M14:M22" si="1">C14+E14-G14</f>
        <v>10438.94</v>
      </c>
    </row>
    <row r="15" spans="1:13" x14ac:dyDescent="0.3">
      <c r="A15" s="53" t="s">
        <v>63</v>
      </c>
      <c r="B15" s="53"/>
      <c r="C15" s="54">
        <f t="shared" ref="C15:C23" si="2">M14</f>
        <v>10438.94</v>
      </c>
      <c r="D15" s="55"/>
      <c r="E15" s="54">
        <v>10210.68</v>
      </c>
      <c r="F15" s="55"/>
      <c r="G15" s="54">
        <v>8874.23</v>
      </c>
      <c r="H15" s="55"/>
      <c r="I15" s="108">
        <f>'СОДЕРЖАНИЕ ЖИЛЬЯ'!I30</f>
        <v>9997.9243300000016</v>
      </c>
      <c r="J15" s="58"/>
      <c r="K15" s="107">
        <f t="shared" ref="K15:K23" si="3">G15-I15</f>
        <v>-1123.6943300000021</v>
      </c>
      <c r="L15" s="53"/>
      <c r="M15" s="40">
        <f t="shared" si="1"/>
        <v>11775.390000000003</v>
      </c>
    </row>
    <row r="16" spans="1:13" x14ac:dyDescent="0.3">
      <c r="A16" s="53" t="s">
        <v>64</v>
      </c>
      <c r="B16" s="53"/>
      <c r="C16" s="54">
        <f t="shared" si="2"/>
        <v>11775.390000000003</v>
      </c>
      <c r="D16" s="55"/>
      <c r="E16" s="54">
        <v>10210.68</v>
      </c>
      <c r="F16" s="55"/>
      <c r="G16" s="54">
        <v>10693.54</v>
      </c>
      <c r="H16" s="55"/>
      <c r="I16" s="108">
        <f>'СОДЕРЖАНИЕ ЖИЛЬЯ'!I39</f>
        <v>27290.410489999998</v>
      </c>
      <c r="J16" s="58"/>
      <c r="K16" s="107">
        <f t="shared" si="3"/>
        <v>-16596.870489999998</v>
      </c>
      <c r="L16" s="53"/>
      <c r="M16" s="40">
        <f t="shared" si="1"/>
        <v>11292.530000000002</v>
      </c>
    </row>
    <row r="17" spans="1:13" x14ac:dyDescent="0.3">
      <c r="A17" s="53" t="s">
        <v>65</v>
      </c>
      <c r="B17" s="53"/>
      <c r="C17" s="54">
        <f t="shared" si="2"/>
        <v>11292.530000000002</v>
      </c>
      <c r="D17" s="55"/>
      <c r="E17" s="54">
        <v>10210.68</v>
      </c>
      <c r="F17" s="55"/>
      <c r="G17" s="54">
        <v>7682.55</v>
      </c>
      <c r="H17" s="55"/>
      <c r="I17" s="108">
        <f>'СОДЕРЖАНИЕ ЖИЛЬЯ'!I48</f>
        <v>30978.051449999999</v>
      </c>
      <c r="J17" s="58"/>
      <c r="K17" s="107">
        <f t="shared" si="3"/>
        <v>-23295.50145</v>
      </c>
      <c r="L17" s="53"/>
      <c r="M17" s="40">
        <f t="shared" si="1"/>
        <v>13820.660000000003</v>
      </c>
    </row>
    <row r="18" spans="1:13" x14ac:dyDescent="0.3">
      <c r="A18" s="53" t="s">
        <v>66</v>
      </c>
      <c r="B18" s="53"/>
      <c r="C18" s="54">
        <f t="shared" si="2"/>
        <v>13820.660000000003</v>
      </c>
      <c r="D18" s="55"/>
      <c r="E18" s="54">
        <v>10210.68</v>
      </c>
      <c r="F18" s="55"/>
      <c r="G18" s="54">
        <v>10226.93</v>
      </c>
      <c r="H18" s="55"/>
      <c r="I18" s="108">
        <f>'СОДЕРЖАНИЕ ЖИЛЬЯ'!I54</f>
        <v>12983.822950000002</v>
      </c>
      <c r="J18" s="58"/>
      <c r="K18" s="107">
        <f t="shared" si="3"/>
        <v>-2756.8929500000013</v>
      </c>
      <c r="L18" s="53"/>
      <c r="M18" s="40">
        <f t="shared" si="1"/>
        <v>13804.410000000003</v>
      </c>
    </row>
    <row r="19" spans="1:13" x14ac:dyDescent="0.3">
      <c r="A19" s="53" t="s">
        <v>67</v>
      </c>
      <c r="B19" s="53"/>
      <c r="C19" s="54">
        <f t="shared" si="2"/>
        <v>13804.410000000003</v>
      </c>
      <c r="D19" s="55"/>
      <c r="E19" s="54">
        <v>10210.68</v>
      </c>
      <c r="F19" s="55"/>
      <c r="G19" s="54">
        <v>8785.6</v>
      </c>
      <c r="H19" s="55"/>
      <c r="I19" s="108">
        <f>'СОДЕРЖАНИЕ ЖИЛЬЯ'!I59</f>
        <v>6737.943150000001</v>
      </c>
      <c r="J19" s="58"/>
      <c r="K19" s="107">
        <f t="shared" si="3"/>
        <v>2047.6568499999994</v>
      </c>
      <c r="L19" s="53"/>
      <c r="M19" s="40">
        <f t="shared" si="1"/>
        <v>15229.490000000003</v>
      </c>
    </row>
    <row r="20" spans="1:13" x14ac:dyDescent="0.3">
      <c r="A20" s="53" t="s">
        <v>68</v>
      </c>
      <c r="B20" s="53"/>
      <c r="C20" s="54">
        <f t="shared" si="2"/>
        <v>15229.490000000003</v>
      </c>
      <c r="D20" s="55"/>
      <c r="E20" s="54">
        <v>10210.68</v>
      </c>
      <c r="F20" s="55"/>
      <c r="G20" s="54">
        <v>11545.09</v>
      </c>
      <c r="H20" s="55"/>
      <c r="I20" s="108">
        <f>'СОДЕРЖАНИЕ ЖИЛЬЯ'!I67</f>
        <v>18700.693240000001</v>
      </c>
      <c r="J20" s="58"/>
      <c r="K20" s="107">
        <f t="shared" si="3"/>
        <v>-7155.6032400000004</v>
      </c>
      <c r="L20" s="53"/>
      <c r="M20" s="40">
        <f t="shared" si="1"/>
        <v>13895.080000000005</v>
      </c>
    </row>
    <row r="21" spans="1:13" x14ac:dyDescent="0.3">
      <c r="A21" s="53" t="s">
        <v>69</v>
      </c>
      <c r="B21" s="53"/>
      <c r="C21" s="54">
        <f t="shared" si="2"/>
        <v>13895.080000000005</v>
      </c>
      <c r="D21" s="55"/>
      <c r="E21" s="54">
        <v>10210.68</v>
      </c>
      <c r="F21" s="55"/>
      <c r="G21" s="54">
        <v>10966.35</v>
      </c>
      <c r="H21" s="55"/>
      <c r="I21" s="108">
        <f>'СОДЕРЖАНИЕ ЖИЛЬЯ'!I80</f>
        <v>44798.905439999995</v>
      </c>
      <c r="J21" s="58"/>
      <c r="K21" s="107">
        <f t="shared" si="3"/>
        <v>-33832.555439999996</v>
      </c>
      <c r="L21" s="53"/>
      <c r="M21" s="40">
        <f t="shared" si="1"/>
        <v>13139.410000000005</v>
      </c>
    </row>
    <row r="22" spans="1:13" x14ac:dyDescent="0.3">
      <c r="A22" s="53" t="s">
        <v>70</v>
      </c>
      <c r="B22" s="53"/>
      <c r="C22" s="54">
        <f t="shared" si="2"/>
        <v>13139.410000000005</v>
      </c>
      <c r="D22" s="55"/>
      <c r="E22" s="54">
        <v>10210.68</v>
      </c>
      <c r="F22" s="55"/>
      <c r="G22" s="54">
        <v>8376.01</v>
      </c>
      <c r="H22" s="55"/>
      <c r="I22" s="108">
        <f>'СОДЕРЖАНИЕ ЖИЛЬЯ'!I88</f>
        <v>12647.363590000001</v>
      </c>
      <c r="J22" s="58"/>
      <c r="K22" s="107">
        <f t="shared" si="3"/>
        <v>-4271.3535900000006</v>
      </c>
      <c r="L22" s="53"/>
      <c r="M22" s="40">
        <f t="shared" si="1"/>
        <v>14974.080000000004</v>
      </c>
    </row>
    <row r="23" spans="1:13" x14ac:dyDescent="0.3">
      <c r="A23" s="53" t="s">
        <v>7</v>
      </c>
      <c r="B23" s="53"/>
      <c r="C23" s="54">
        <f t="shared" si="2"/>
        <v>14974.080000000004</v>
      </c>
      <c r="D23" s="55"/>
      <c r="E23" s="54">
        <v>10210.68</v>
      </c>
      <c r="F23" s="55"/>
      <c r="G23" s="54">
        <v>12199.43</v>
      </c>
      <c r="H23" s="55"/>
      <c r="I23" s="108">
        <f>'СОДЕРЖАНИЕ ЖИЛЬЯ'!I99</f>
        <v>30061.421759999997</v>
      </c>
      <c r="J23" s="58"/>
      <c r="K23" s="107">
        <f t="shared" si="3"/>
        <v>-17861.991759999997</v>
      </c>
      <c r="L23" s="53"/>
      <c r="M23" s="40">
        <v>12920.41</v>
      </c>
    </row>
    <row r="24" spans="1:13" x14ac:dyDescent="0.3">
      <c r="A24" s="87" t="s">
        <v>9</v>
      </c>
      <c r="B24" s="87"/>
      <c r="C24" s="88"/>
      <c r="D24" s="89"/>
      <c r="E24" s="85">
        <f>SUM(E13:E23)</f>
        <v>112317.47999999998</v>
      </c>
      <c r="F24" s="87"/>
      <c r="G24" s="85">
        <f>SUM(G13:G23)</f>
        <v>99332.15</v>
      </c>
      <c r="H24" s="85"/>
      <c r="I24" s="85">
        <f>SUM(I13:I23)</f>
        <v>210827.58551</v>
      </c>
      <c r="J24" s="85"/>
      <c r="K24" s="85">
        <f>SUM(K13:K23)</f>
        <v>-111495.43551000001</v>
      </c>
      <c r="L24" s="87"/>
      <c r="M24" s="3">
        <f>M23</f>
        <v>12920.41</v>
      </c>
    </row>
    <row r="25" spans="1:13" x14ac:dyDescent="0.3">
      <c r="A25" s="56" t="s">
        <v>58</v>
      </c>
      <c r="B25" s="57"/>
      <c r="C25" s="57"/>
      <c r="D25" s="57"/>
      <c r="E25" s="57"/>
      <c r="F25" s="57"/>
      <c r="G25" s="57"/>
      <c r="H25" s="57"/>
      <c r="I25" s="57"/>
      <c r="J25" s="57"/>
      <c r="K25" s="107">
        <f>L11+K24</f>
        <v>-111495.43551000001</v>
      </c>
      <c r="L25" s="107"/>
      <c r="M25" s="39"/>
    </row>
    <row r="26" spans="1:13" x14ac:dyDescent="0.3">
      <c r="A26" s="64" t="s">
        <v>10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4"/>
    </row>
    <row r="27" spans="1:13" x14ac:dyDescent="0.3">
      <c r="A27" s="56" t="s">
        <v>56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4">
        <v>0</v>
      </c>
      <c r="M27" s="55"/>
    </row>
    <row r="28" spans="1:13" ht="53.25" customHeight="1" x14ac:dyDescent="0.3">
      <c r="A28" s="59" t="s">
        <v>1</v>
      </c>
      <c r="B28" s="59"/>
      <c r="C28" s="60" t="s">
        <v>6</v>
      </c>
      <c r="D28" s="59"/>
      <c r="E28" s="60" t="s">
        <v>2</v>
      </c>
      <c r="F28" s="59"/>
      <c r="G28" s="60" t="s">
        <v>3</v>
      </c>
      <c r="H28" s="60"/>
      <c r="I28" s="77" t="s">
        <v>4</v>
      </c>
      <c r="J28" s="77"/>
      <c r="K28" s="75" t="s">
        <v>5</v>
      </c>
      <c r="L28" s="76"/>
      <c r="M28" s="2" t="s">
        <v>8</v>
      </c>
    </row>
    <row r="29" spans="1:13" x14ac:dyDescent="0.3">
      <c r="A29" s="53" t="s">
        <v>61</v>
      </c>
      <c r="B29" s="53"/>
      <c r="C29" s="54">
        <v>0</v>
      </c>
      <c r="D29" s="55"/>
      <c r="E29" s="54">
        <v>10210.68</v>
      </c>
      <c r="F29" s="55"/>
      <c r="G29" s="54">
        <v>0</v>
      </c>
      <c r="H29" s="55"/>
      <c r="I29" s="107">
        <f>'РЕМОНТ ЖИЛЬЯ'!I13</f>
        <v>5400</v>
      </c>
      <c r="J29" s="107"/>
      <c r="K29" s="107">
        <f>G29-I29</f>
        <v>-5400</v>
      </c>
      <c r="L29" s="53"/>
      <c r="M29" s="40">
        <f>C29+E29-G29</f>
        <v>10210.68</v>
      </c>
    </row>
    <row r="30" spans="1:13" x14ac:dyDescent="0.3">
      <c r="A30" s="53" t="s">
        <v>62</v>
      </c>
      <c r="B30" s="53"/>
      <c r="C30" s="54">
        <f>M29</f>
        <v>10210.68</v>
      </c>
      <c r="D30" s="55"/>
      <c r="E30" s="54">
        <v>10210.68</v>
      </c>
      <c r="F30" s="55"/>
      <c r="G30" s="54">
        <v>9982.42</v>
      </c>
      <c r="H30" s="55"/>
      <c r="I30" s="107">
        <f>'РЕМОНТ ЖИЛЬЯ'!I16</f>
        <v>2500</v>
      </c>
      <c r="J30" s="107"/>
      <c r="K30" s="107">
        <f t="shared" ref="K30:K39" si="4">G30-I30</f>
        <v>7482.42</v>
      </c>
      <c r="L30" s="53"/>
      <c r="M30" s="40">
        <f t="shared" ref="M30:M38" si="5">C30+E30-G30</f>
        <v>10438.94</v>
      </c>
    </row>
    <row r="31" spans="1:13" x14ac:dyDescent="0.3">
      <c r="A31" s="53" t="s">
        <v>63</v>
      </c>
      <c r="B31" s="53"/>
      <c r="C31" s="54">
        <f t="shared" ref="C31:C39" si="6">M30</f>
        <v>10438.94</v>
      </c>
      <c r="D31" s="55"/>
      <c r="E31" s="54">
        <v>10210.68</v>
      </c>
      <c r="F31" s="55"/>
      <c r="G31" s="54">
        <v>8874.23</v>
      </c>
      <c r="H31" s="55"/>
      <c r="I31" s="107">
        <v>0</v>
      </c>
      <c r="J31" s="107"/>
      <c r="K31" s="107">
        <f t="shared" si="4"/>
        <v>8874.23</v>
      </c>
      <c r="L31" s="53"/>
      <c r="M31" s="40">
        <f t="shared" si="5"/>
        <v>11775.390000000003</v>
      </c>
    </row>
    <row r="32" spans="1:13" x14ac:dyDescent="0.3">
      <c r="A32" s="53" t="s">
        <v>64</v>
      </c>
      <c r="B32" s="53"/>
      <c r="C32" s="54">
        <f t="shared" si="6"/>
        <v>11775.390000000003</v>
      </c>
      <c r="D32" s="55"/>
      <c r="E32" s="54">
        <v>10210.68</v>
      </c>
      <c r="F32" s="55"/>
      <c r="G32" s="54">
        <v>10693.54</v>
      </c>
      <c r="H32" s="55"/>
      <c r="I32" s="107">
        <v>0</v>
      </c>
      <c r="J32" s="107"/>
      <c r="K32" s="107">
        <f t="shared" si="4"/>
        <v>10693.54</v>
      </c>
      <c r="L32" s="53"/>
      <c r="M32" s="40">
        <f t="shared" si="5"/>
        <v>11292.530000000002</v>
      </c>
    </row>
    <row r="33" spans="1:16" x14ac:dyDescent="0.3">
      <c r="A33" s="53" t="s">
        <v>65</v>
      </c>
      <c r="B33" s="53"/>
      <c r="C33" s="54">
        <f t="shared" si="6"/>
        <v>11292.530000000002</v>
      </c>
      <c r="D33" s="55"/>
      <c r="E33" s="54">
        <v>10210.68</v>
      </c>
      <c r="F33" s="55"/>
      <c r="G33" s="54">
        <v>7682.55</v>
      </c>
      <c r="H33" s="55"/>
      <c r="I33" s="107">
        <v>0</v>
      </c>
      <c r="J33" s="107"/>
      <c r="K33" s="107">
        <f t="shared" si="4"/>
        <v>7682.55</v>
      </c>
      <c r="L33" s="53"/>
      <c r="M33" s="40">
        <f t="shared" si="5"/>
        <v>13820.660000000003</v>
      </c>
    </row>
    <row r="34" spans="1:16" x14ac:dyDescent="0.3">
      <c r="A34" s="53" t="s">
        <v>66</v>
      </c>
      <c r="B34" s="53"/>
      <c r="C34" s="54">
        <f t="shared" si="6"/>
        <v>13820.660000000003</v>
      </c>
      <c r="D34" s="55"/>
      <c r="E34" s="54">
        <v>10210.68</v>
      </c>
      <c r="F34" s="55"/>
      <c r="G34" s="54">
        <v>10226.93</v>
      </c>
      <c r="H34" s="55"/>
      <c r="I34" s="107">
        <f>'РЕМОНТ ЖИЛЬЯ'!I19</f>
        <v>400</v>
      </c>
      <c r="J34" s="107"/>
      <c r="K34" s="107">
        <f t="shared" si="4"/>
        <v>9826.93</v>
      </c>
      <c r="L34" s="53"/>
      <c r="M34" s="40">
        <f t="shared" si="5"/>
        <v>13804.410000000003</v>
      </c>
    </row>
    <row r="35" spans="1:16" x14ac:dyDescent="0.3">
      <c r="A35" s="53" t="s">
        <v>67</v>
      </c>
      <c r="B35" s="53"/>
      <c r="C35" s="54">
        <f t="shared" si="6"/>
        <v>13804.410000000003</v>
      </c>
      <c r="D35" s="55"/>
      <c r="E35" s="54">
        <v>10210.68</v>
      </c>
      <c r="F35" s="55"/>
      <c r="G35" s="54">
        <v>8785.6</v>
      </c>
      <c r="H35" s="55"/>
      <c r="I35" s="107">
        <v>0</v>
      </c>
      <c r="J35" s="107"/>
      <c r="K35" s="107">
        <f t="shared" si="4"/>
        <v>8785.6</v>
      </c>
      <c r="L35" s="53"/>
      <c r="M35" s="40">
        <f t="shared" si="5"/>
        <v>15229.490000000003</v>
      </c>
    </row>
    <row r="36" spans="1:16" x14ac:dyDescent="0.3">
      <c r="A36" s="53" t="s">
        <v>68</v>
      </c>
      <c r="B36" s="53"/>
      <c r="C36" s="54">
        <f t="shared" si="6"/>
        <v>15229.490000000003</v>
      </c>
      <c r="D36" s="55"/>
      <c r="E36" s="54">
        <v>10210.68</v>
      </c>
      <c r="F36" s="55"/>
      <c r="G36" s="54">
        <v>11545.09</v>
      </c>
      <c r="H36" s="55"/>
      <c r="I36" s="107">
        <f>'РЕМОНТ ЖИЛЬЯ'!I22</f>
        <v>2279</v>
      </c>
      <c r="J36" s="107"/>
      <c r="K36" s="107">
        <f t="shared" si="4"/>
        <v>9266.09</v>
      </c>
      <c r="L36" s="53"/>
      <c r="M36" s="40">
        <f t="shared" si="5"/>
        <v>13895.080000000005</v>
      </c>
    </row>
    <row r="37" spans="1:16" x14ac:dyDescent="0.3">
      <c r="A37" s="53" t="s">
        <v>69</v>
      </c>
      <c r="B37" s="53"/>
      <c r="C37" s="54">
        <f t="shared" si="6"/>
        <v>13895.080000000005</v>
      </c>
      <c r="D37" s="55"/>
      <c r="E37" s="54">
        <v>10210.68</v>
      </c>
      <c r="F37" s="55"/>
      <c r="G37" s="54">
        <v>10966.37</v>
      </c>
      <c r="H37" s="55"/>
      <c r="I37" s="107">
        <v>0</v>
      </c>
      <c r="J37" s="107"/>
      <c r="K37" s="107">
        <f t="shared" si="4"/>
        <v>10966.37</v>
      </c>
      <c r="L37" s="53"/>
      <c r="M37" s="40">
        <f t="shared" si="5"/>
        <v>13139.390000000005</v>
      </c>
    </row>
    <row r="38" spans="1:16" x14ac:dyDescent="0.3">
      <c r="A38" s="53" t="s">
        <v>70</v>
      </c>
      <c r="B38" s="53"/>
      <c r="C38" s="54">
        <f t="shared" si="6"/>
        <v>13139.390000000005</v>
      </c>
      <c r="D38" s="55"/>
      <c r="E38" s="54">
        <v>10210.68</v>
      </c>
      <c r="F38" s="55"/>
      <c r="G38" s="54">
        <v>8376</v>
      </c>
      <c r="H38" s="55"/>
      <c r="I38" s="107">
        <v>0</v>
      </c>
      <c r="J38" s="107"/>
      <c r="K38" s="107">
        <f t="shared" si="4"/>
        <v>8376</v>
      </c>
      <c r="L38" s="53"/>
      <c r="M38" s="40">
        <f t="shared" si="5"/>
        <v>14974.070000000007</v>
      </c>
    </row>
    <row r="39" spans="1:16" x14ac:dyDescent="0.3">
      <c r="A39" s="53" t="s">
        <v>7</v>
      </c>
      <c r="B39" s="53"/>
      <c r="C39" s="54">
        <f t="shared" si="6"/>
        <v>14974.070000000007</v>
      </c>
      <c r="D39" s="55"/>
      <c r="E39" s="54">
        <v>10210.68</v>
      </c>
      <c r="F39" s="55"/>
      <c r="G39" s="54">
        <v>12199.44</v>
      </c>
      <c r="H39" s="55"/>
      <c r="I39" s="107">
        <v>0</v>
      </c>
      <c r="J39" s="107"/>
      <c r="K39" s="107">
        <f t="shared" si="4"/>
        <v>12199.44</v>
      </c>
      <c r="L39" s="53"/>
      <c r="M39" s="40">
        <v>12920.4</v>
      </c>
    </row>
    <row r="40" spans="1:16" x14ac:dyDescent="0.3">
      <c r="A40" s="87" t="s">
        <v>9</v>
      </c>
      <c r="B40" s="87"/>
      <c r="C40" s="88"/>
      <c r="D40" s="89"/>
      <c r="E40" s="85">
        <f>SUM(E29:E39)</f>
        <v>112317.47999999998</v>
      </c>
      <c r="F40" s="87"/>
      <c r="G40" s="85">
        <f>SUM(G29:G39)</f>
        <v>99332.17</v>
      </c>
      <c r="H40" s="85"/>
      <c r="I40" s="85">
        <f>SUM(I29:I39)</f>
        <v>10579</v>
      </c>
      <c r="J40" s="85"/>
      <c r="K40" s="85">
        <f>SUM(K29:K39)</f>
        <v>88753.17</v>
      </c>
      <c r="L40" s="85"/>
      <c r="M40" s="3">
        <f>M39</f>
        <v>12920.4</v>
      </c>
      <c r="O40" s="43"/>
      <c r="P40" s="43"/>
    </row>
    <row r="41" spans="1:16" x14ac:dyDescent="0.3">
      <c r="A41" s="56" t="s">
        <v>58</v>
      </c>
      <c r="B41" s="57"/>
      <c r="C41" s="57"/>
      <c r="D41" s="57"/>
      <c r="E41" s="57"/>
      <c r="F41" s="57"/>
      <c r="G41" s="57"/>
      <c r="H41" s="57"/>
      <c r="I41" s="57"/>
      <c r="J41" s="57"/>
      <c r="K41" s="109">
        <f>L27+K40</f>
        <v>88753.17</v>
      </c>
      <c r="L41" s="110"/>
      <c r="M41" s="3"/>
    </row>
    <row r="42" spans="1:16" x14ac:dyDescent="0.3">
      <c r="A42" s="86" t="s">
        <v>11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P42" s="43"/>
    </row>
    <row r="43" spans="1:16" ht="52.5" customHeight="1" x14ac:dyDescent="0.3">
      <c r="A43" s="70" t="s">
        <v>12</v>
      </c>
      <c r="B43" s="71"/>
      <c r="C43" s="71"/>
      <c r="D43" s="72"/>
      <c r="E43" s="100" t="s">
        <v>6</v>
      </c>
      <c r="F43" s="101"/>
      <c r="G43" s="101"/>
      <c r="H43" s="102"/>
      <c r="I43" s="60" t="s">
        <v>2</v>
      </c>
      <c r="J43" s="59"/>
      <c r="K43" s="60" t="s">
        <v>3</v>
      </c>
      <c r="L43" s="60"/>
      <c r="M43" s="2" t="s">
        <v>8</v>
      </c>
    </row>
    <row r="44" spans="1:16" ht="17.25" customHeight="1" x14ac:dyDescent="0.3">
      <c r="A44" s="78" t="s">
        <v>13</v>
      </c>
      <c r="B44" s="79"/>
      <c r="C44" s="79"/>
      <c r="D44" s="80"/>
      <c r="E44" s="103">
        <v>0</v>
      </c>
      <c r="F44" s="104"/>
      <c r="G44" s="104"/>
      <c r="H44" s="105"/>
      <c r="I44" s="93">
        <f>(127.4*5)+(134.24*5)+145.5</f>
        <v>1453.7</v>
      </c>
      <c r="J44" s="94"/>
      <c r="K44" s="81">
        <f>I44-M44</f>
        <v>1275.8800000000001</v>
      </c>
      <c r="L44" s="82"/>
      <c r="M44" s="4">
        <v>177.82</v>
      </c>
    </row>
    <row r="45" spans="1:16" x14ac:dyDescent="0.3">
      <c r="A45" s="56" t="s">
        <v>14</v>
      </c>
      <c r="B45" s="57"/>
      <c r="C45" s="57"/>
      <c r="D45" s="58"/>
      <c r="E45" s="54">
        <v>0</v>
      </c>
      <c r="F45" s="106"/>
      <c r="G45" s="106"/>
      <c r="H45" s="55"/>
      <c r="I45" s="56">
        <f>(57.49*5)+(59.75*5)+64.75</f>
        <v>650.95000000000005</v>
      </c>
      <c r="J45" s="58"/>
      <c r="K45" s="54">
        <f>I45-M45</f>
        <v>571.68000000000006</v>
      </c>
      <c r="L45" s="58"/>
      <c r="M45" s="4">
        <v>79.27</v>
      </c>
    </row>
    <row r="46" spans="1:16" x14ac:dyDescent="0.3">
      <c r="A46" s="56" t="s">
        <v>15</v>
      </c>
      <c r="B46" s="57"/>
      <c r="C46" s="57"/>
      <c r="D46" s="58"/>
      <c r="E46" s="54">
        <v>0</v>
      </c>
      <c r="F46" s="106"/>
      <c r="G46" s="106"/>
      <c r="H46" s="55"/>
      <c r="I46" s="56">
        <f>5522.33+5522.33+5522.33+1917.33+2106.35+2190.59+2190.59+2190.59+21.05</f>
        <v>27183.489999999998</v>
      </c>
      <c r="J46" s="58"/>
      <c r="K46" s="54">
        <f>I46-M46</f>
        <v>25930.199999999997</v>
      </c>
      <c r="L46" s="58"/>
      <c r="M46" s="4">
        <v>1253.29</v>
      </c>
    </row>
    <row r="47" spans="1:16" ht="24.75" customHeight="1" x14ac:dyDescent="0.3">
      <c r="A47" s="67" t="s">
        <v>142</v>
      </c>
      <c r="B47" s="57"/>
      <c r="C47" s="57"/>
      <c r="D47" s="58"/>
      <c r="E47" s="54">
        <v>0</v>
      </c>
      <c r="F47" s="106"/>
      <c r="G47" s="106"/>
      <c r="H47" s="55"/>
      <c r="I47" s="56">
        <f>5104.32+1751.62+7109.43+4365.48+24716.21+237.46</f>
        <v>43284.52</v>
      </c>
      <c r="J47" s="58"/>
      <c r="K47" s="54">
        <f>I47-M47</f>
        <v>40303.429999999993</v>
      </c>
      <c r="L47" s="58"/>
      <c r="M47" s="4">
        <v>2981.09</v>
      </c>
    </row>
    <row r="48" spans="1:16" x14ac:dyDescent="0.3">
      <c r="A48" s="68"/>
      <c r="B48" s="69"/>
      <c r="C48" s="69"/>
      <c r="D48" s="63"/>
      <c r="E48" s="62"/>
      <c r="F48" s="95"/>
      <c r="G48" s="95"/>
      <c r="H48" s="96"/>
      <c r="I48" s="62">
        <f>SUM(I44:I47)</f>
        <v>72572.66</v>
      </c>
      <c r="J48" s="63"/>
      <c r="K48" s="68">
        <f>SUM(K44:K47)</f>
        <v>68081.189999999988</v>
      </c>
      <c r="L48" s="63"/>
      <c r="M48" s="3">
        <f>SUM(M44:M47)</f>
        <v>4491.47</v>
      </c>
    </row>
    <row r="49" spans="1:13" x14ac:dyDescent="0.3">
      <c r="A49" s="44"/>
      <c r="B49" s="45"/>
      <c r="C49" s="45"/>
      <c r="D49" s="46"/>
      <c r="E49" s="47"/>
      <c r="F49" s="48"/>
      <c r="G49" s="48"/>
      <c r="H49" s="39"/>
      <c r="I49" s="47"/>
      <c r="J49" s="46"/>
      <c r="K49" s="44"/>
      <c r="L49" s="46"/>
      <c r="M49" s="39"/>
    </row>
    <row r="50" spans="1:13" x14ac:dyDescent="0.3">
      <c r="A50" s="61" t="s">
        <v>16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49">
        <v>5168.1499999999996</v>
      </c>
    </row>
    <row r="51" spans="1:13" x14ac:dyDescent="0.3">
      <c r="A51" s="90" t="s">
        <v>137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2"/>
      <c r="M51" s="49">
        <v>7112.05</v>
      </c>
    </row>
    <row r="52" spans="1:13" ht="15.75" customHeight="1" x14ac:dyDescent="0.3">
      <c r="A52" s="90" t="s">
        <v>138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2"/>
      <c r="M52" s="52">
        <v>948.31</v>
      </c>
    </row>
    <row r="53" spans="1:13" x14ac:dyDescent="0.3">
      <c r="A53" s="90" t="s">
        <v>139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2"/>
      <c r="M53" s="49">
        <v>118.7</v>
      </c>
    </row>
    <row r="54" spans="1:13" x14ac:dyDescent="0.3">
      <c r="A54" s="90" t="s">
        <v>140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2"/>
      <c r="M54" s="49">
        <v>4741.38</v>
      </c>
    </row>
    <row r="55" spans="1:13" x14ac:dyDescent="0.3">
      <c r="A55" s="111" t="s">
        <v>141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3"/>
      <c r="M55" s="49">
        <v>7112.07</v>
      </c>
    </row>
    <row r="56" spans="1:13" x14ac:dyDescent="0.3">
      <c r="A56" s="90" t="s">
        <v>57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2"/>
      <c r="M56" s="51">
        <v>166.01</v>
      </c>
    </row>
    <row r="57" spans="1:13" x14ac:dyDescent="0.3">
      <c r="A57" s="97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9"/>
    </row>
    <row r="58" spans="1:13" ht="15.6" x14ac:dyDescent="0.3">
      <c r="A58" s="61" t="s">
        <v>106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">
        <f>M24+M40+M44+M45+M46+M47+M50+M51+M52+M53+M54+M55+M56</f>
        <v>55698.95</v>
      </c>
    </row>
    <row r="59" spans="1:13" x14ac:dyDescent="0.3">
      <c r="A59" s="61" t="s">
        <v>17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36">
        <f>K41+K25</f>
        <v>-22742.265510000012</v>
      </c>
    </row>
    <row r="60" spans="1:1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3">
      <c r="A62" s="83"/>
      <c r="B62" s="83"/>
      <c r="C62" s="83"/>
      <c r="D62" s="83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3">
      <c r="A63" s="83"/>
      <c r="B63" s="83"/>
      <c r="C63" s="83"/>
      <c r="D63" s="83"/>
      <c r="K63" s="84"/>
      <c r="L63" s="84"/>
      <c r="M63" s="84"/>
    </row>
  </sheetData>
  <mergeCells count="227">
    <mergeCell ref="A55:L55"/>
    <mergeCell ref="A46:D46"/>
    <mergeCell ref="E46:H46"/>
    <mergeCell ref="I46:J46"/>
    <mergeCell ref="K46:L46"/>
    <mergeCell ref="A5:D5"/>
    <mergeCell ref="E5:J5"/>
    <mergeCell ref="K5:M5"/>
    <mergeCell ref="A6:G6"/>
    <mergeCell ref="H6:M6"/>
    <mergeCell ref="A51:L51"/>
    <mergeCell ref="A52:L52"/>
    <mergeCell ref="A53:L53"/>
    <mergeCell ref="A54:L54"/>
    <mergeCell ref="G33:H33"/>
    <mergeCell ref="G34:H34"/>
    <mergeCell ref="G35:H35"/>
    <mergeCell ref="G36:H36"/>
    <mergeCell ref="G37:H37"/>
    <mergeCell ref="G38:H38"/>
    <mergeCell ref="G39:H39"/>
    <mergeCell ref="A41:J41"/>
    <mergeCell ref="E38:F38"/>
    <mergeCell ref="E33:F33"/>
    <mergeCell ref="E34:F34"/>
    <mergeCell ref="E35:F35"/>
    <mergeCell ref="E36:F36"/>
    <mergeCell ref="E37:F37"/>
    <mergeCell ref="A38:B38"/>
    <mergeCell ref="A39:B39"/>
    <mergeCell ref="C38:D38"/>
    <mergeCell ref="C39:D39"/>
    <mergeCell ref="A33:B33"/>
    <mergeCell ref="A34:B34"/>
    <mergeCell ref="A35:B35"/>
    <mergeCell ref="A36:B36"/>
    <mergeCell ref="A37:B37"/>
    <mergeCell ref="E39:F39"/>
    <mergeCell ref="C30:D30"/>
    <mergeCell ref="C31:D31"/>
    <mergeCell ref="C32:D32"/>
    <mergeCell ref="C33:D33"/>
    <mergeCell ref="C34:D34"/>
    <mergeCell ref="C35:D35"/>
    <mergeCell ref="C36:D36"/>
    <mergeCell ref="C37:D37"/>
    <mergeCell ref="K41:L41"/>
    <mergeCell ref="I38:J38"/>
    <mergeCell ref="I39:J39"/>
    <mergeCell ref="K33:L33"/>
    <mergeCell ref="K34:L34"/>
    <mergeCell ref="K35:L35"/>
    <mergeCell ref="K36:L36"/>
    <mergeCell ref="K37:L37"/>
    <mergeCell ref="K38:L38"/>
    <mergeCell ref="K39:L39"/>
    <mergeCell ref="I33:J33"/>
    <mergeCell ref="I34:J34"/>
    <mergeCell ref="I35:J35"/>
    <mergeCell ref="I36:J36"/>
    <mergeCell ref="I37:J37"/>
    <mergeCell ref="G30:H30"/>
    <mergeCell ref="K23:L23"/>
    <mergeCell ref="A29:B29"/>
    <mergeCell ref="A30:B30"/>
    <mergeCell ref="A31:B31"/>
    <mergeCell ref="A32:B32"/>
    <mergeCell ref="E29:F29"/>
    <mergeCell ref="E30:F30"/>
    <mergeCell ref="E31:F31"/>
    <mergeCell ref="E32:F32"/>
    <mergeCell ref="I29:J29"/>
    <mergeCell ref="I30:J30"/>
    <mergeCell ref="I31:J31"/>
    <mergeCell ref="I32:J32"/>
    <mergeCell ref="G23:H23"/>
    <mergeCell ref="A25:J25"/>
    <mergeCell ref="K25:L25"/>
    <mergeCell ref="K24:L24"/>
    <mergeCell ref="G31:H31"/>
    <mergeCell ref="G32:H32"/>
    <mergeCell ref="K29:L29"/>
    <mergeCell ref="K30:L30"/>
    <mergeCell ref="K31:L31"/>
    <mergeCell ref="K32:L32"/>
    <mergeCell ref="G24:H24"/>
    <mergeCell ref="G14:H14"/>
    <mergeCell ref="G15:H15"/>
    <mergeCell ref="G16:H16"/>
    <mergeCell ref="G17:H17"/>
    <mergeCell ref="I13:J13"/>
    <mergeCell ref="I14:J14"/>
    <mergeCell ref="I15:J15"/>
    <mergeCell ref="I16:J16"/>
    <mergeCell ref="I17:J17"/>
    <mergeCell ref="G29:H29"/>
    <mergeCell ref="K18:L18"/>
    <mergeCell ref="K19:L19"/>
    <mergeCell ref="K20:L20"/>
    <mergeCell ref="K21:L21"/>
    <mergeCell ref="K22:L22"/>
    <mergeCell ref="C29:D29"/>
    <mergeCell ref="I18:J18"/>
    <mergeCell ref="I19:J19"/>
    <mergeCell ref="I20:J20"/>
    <mergeCell ref="I21:J21"/>
    <mergeCell ref="E19:F19"/>
    <mergeCell ref="E20:F20"/>
    <mergeCell ref="E21:F21"/>
    <mergeCell ref="E22:F22"/>
    <mergeCell ref="E23:F23"/>
    <mergeCell ref="I28:J28"/>
    <mergeCell ref="K28:L28"/>
    <mergeCell ref="I22:J22"/>
    <mergeCell ref="I23:J23"/>
    <mergeCell ref="G18:H18"/>
    <mergeCell ref="G19:H19"/>
    <mergeCell ref="G20:H20"/>
    <mergeCell ref="G21:H21"/>
    <mergeCell ref="A24:B24"/>
    <mergeCell ref="C24:D24"/>
    <mergeCell ref="E24:F24"/>
    <mergeCell ref="A18:B18"/>
    <mergeCell ref="A19:B19"/>
    <mergeCell ref="A20:B20"/>
    <mergeCell ref="A21:B21"/>
    <mergeCell ref="I24:J24"/>
    <mergeCell ref="C21:D21"/>
    <mergeCell ref="C22:D22"/>
    <mergeCell ref="C23:D23"/>
    <mergeCell ref="G22:H22"/>
    <mergeCell ref="E18:F18"/>
    <mergeCell ref="A58:L58"/>
    <mergeCell ref="A59:L59"/>
    <mergeCell ref="A22:B22"/>
    <mergeCell ref="A23:B23"/>
    <mergeCell ref="C13:D13"/>
    <mergeCell ref="C14:D14"/>
    <mergeCell ref="C15:D15"/>
    <mergeCell ref="E43:H43"/>
    <mergeCell ref="E44:H44"/>
    <mergeCell ref="E45:H45"/>
    <mergeCell ref="E47:H47"/>
    <mergeCell ref="A26:M26"/>
    <mergeCell ref="A27:K27"/>
    <mergeCell ref="L27:M27"/>
    <mergeCell ref="A28:B28"/>
    <mergeCell ref="C28:D28"/>
    <mergeCell ref="E28:F28"/>
    <mergeCell ref="G28:H28"/>
    <mergeCell ref="C16:D16"/>
    <mergeCell ref="C17:D17"/>
    <mergeCell ref="C18:D18"/>
    <mergeCell ref="C19:D19"/>
    <mergeCell ref="C20:D20"/>
    <mergeCell ref="A44:D44"/>
    <mergeCell ref="K44:L44"/>
    <mergeCell ref="A13:B13"/>
    <mergeCell ref="A14:B14"/>
    <mergeCell ref="A62:D62"/>
    <mergeCell ref="A63:D63"/>
    <mergeCell ref="K63:M63"/>
    <mergeCell ref="K40:L40"/>
    <mergeCell ref="A42:M42"/>
    <mergeCell ref="A40:B40"/>
    <mergeCell ref="C40:D40"/>
    <mergeCell ref="E40:F40"/>
    <mergeCell ref="G40:H40"/>
    <mergeCell ref="I40:J40"/>
    <mergeCell ref="K43:L43"/>
    <mergeCell ref="K45:L45"/>
    <mergeCell ref="K47:L47"/>
    <mergeCell ref="K48:L48"/>
    <mergeCell ref="A43:D43"/>
    <mergeCell ref="A56:L56"/>
    <mergeCell ref="I44:J44"/>
    <mergeCell ref="E48:H48"/>
    <mergeCell ref="I43:J43"/>
    <mergeCell ref="A57:M57"/>
    <mergeCell ref="A50:L50"/>
    <mergeCell ref="I45:J45"/>
    <mergeCell ref="I47:J47"/>
    <mergeCell ref="I48:J48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A45:D45"/>
    <mergeCell ref="A47:D47"/>
    <mergeCell ref="A48:D48"/>
    <mergeCell ref="E12:F12"/>
    <mergeCell ref="G12:H12"/>
    <mergeCell ref="L7:M7"/>
    <mergeCell ref="L8:M8"/>
    <mergeCell ref="A9:M9"/>
    <mergeCell ref="A10:M10"/>
    <mergeCell ref="K12:L12"/>
    <mergeCell ref="I12:J12"/>
    <mergeCell ref="A15:B15"/>
    <mergeCell ref="A16:B16"/>
    <mergeCell ref="A17:B17"/>
    <mergeCell ref="L11:M11"/>
    <mergeCell ref="A11:K11"/>
    <mergeCell ref="A8:D8"/>
    <mergeCell ref="E8:F8"/>
    <mergeCell ref="G8:K8"/>
    <mergeCell ref="A7:D7"/>
    <mergeCell ref="E7:F7"/>
    <mergeCell ref="G7:K7"/>
    <mergeCell ref="A12:B12"/>
    <mergeCell ref="C12:D12"/>
    <mergeCell ref="E13:F13"/>
    <mergeCell ref="E14:F14"/>
    <mergeCell ref="E15:F15"/>
    <mergeCell ref="E16:F16"/>
    <mergeCell ref="E17:F17"/>
    <mergeCell ref="K13:L13"/>
    <mergeCell ref="K14:L14"/>
    <mergeCell ref="K15:L15"/>
    <mergeCell ref="K16:L16"/>
    <mergeCell ref="K17:L17"/>
    <mergeCell ref="G13:H13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S105"/>
  <sheetViews>
    <sheetView topLeftCell="A94" zoomScaleNormal="100" workbookViewId="0">
      <selection activeCell="F114" sqref="F114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4.1093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25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143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114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115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45019</v>
      </c>
    </row>
    <row r="8" spans="2:10" ht="12.75" customHeight="1" x14ac:dyDescent="0.3">
      <c r="B8" s="126" t="s">
        <v>20</v>
      </c>
      <c r="C8" s="119" t="s">
        <v>27</v>
      </c>
      <c r="D8" s="124" t="s">
        <v>21</v>
      </c>
      <c r="E8" s="121"/>
      <c r="F8" s="119" t="s">
        <v>22</v>
      </c>
      <c r="G8" s="119" t="s">
        <v>23</v>
      </c>
      <c r="H8" s="119" t="s">
        <v>24</v>
      </c>
      <c r="I8" s="121" t="s">
        <v>26</v>
      </c>
    </row>
    <row r="9" spans="2:10" ht="24" customHeight="1" x14ac:dyDescent="0.3">
      <c r="B9" s="127"/>
      <c r="C9" s="120"/>
      <c r="D9" s="125"/>
      <c r="E9" s="122"/>
      <c r="F9" s="128"/>
      <c r="G9" s="128"/>
      <c r="H9" s="120"/>
      <c r="I9" s="122"/>
    </row>
    <row r="10" spans="2:10" x14ac:dyDescent="0.3">
      <c r="B10" s="114" t="s">
        <v>71</v>
      </c>
      <c r="C10" s="115"/>
      <c r="D10" s="115"/>
      <c r="E10" s="115"/>
      <c r="F10" s="115"/>
      <c r="G10" s="115"/>
      <c r="H10" s="115"/>
      <c r="I10" s="116"/>
    </row>
    <row r="11" spans="2:10" ht="26.4" x14ac:dyDescent="0.3">
      <c r="B11" s="19">
        <v>1</v>
      </c>
      <c r="C11" s="20" t="s">
        <v>94</v>
      </c>
      <c r="D11" s="117" t="s">
        <v>30</v>
      </c>
      <c r="E11" s="118"/>
      <c r="F11" s="24" t="s">
        <v>28</v>
      </c>
      <c r="G11" s="25" t="s">
        <v>29</v>
      </c>
      <c r="H11" s="25">
        <v>1873.5</v>
      </c>
      <c r="I11" s="26">
        <f>H11*2.7</f>
        <v>5058.4500000000007</v>
      </c>
    </row>
    <row r="12" spans="2:10" ht="26.4" x14ac:dyDescent="0.3">
      <c r="B12" s="19">
        <v>2</v>
      </c>
      <c r="C12" s="20" t="s">
        <v>94</v>
      </c>
      <c r="D12" s="117" t="s">
        <v>30</v>
      </c>
      <c r="E12" s="118"/>
      <c r="F12" s="24" t="s">
        <v>32</v>
      </c>
      <c r="G12" s="25" t="s">
        <v>31</v>
      </c>
      <c r="H12" s="25">
        <v>1</v>
      </c>
      <c r="I12" s="26">
        <f>(46175.16*1.8%)</f>
        <v>831.15288000000021</v>
      </c>
    </row>
    <row r="13" spans="2:10" x14ac:dyDescent="0.3">
      <c r="B13" s="19">
        <v>3</v>
      </c>
      <c r="C13" s="20" t="s">
        <v>94</v>
      </c>
      <c r="D13" s="117" t="s">
        <v>30</v>
      </c>
      <c r="E13" s="118"/>
      <c r="F13" s="24" t="s">
        <v>146</v>
      </c>
      <c r="G13" s="25" t="s">
        <v>99</v>
      </c>
      <c r="H13" s="25">
        <v>1</v>
      </c>
      <c r="I13" s="26">
        <v>800</v>
      </c>
    </row>
    <row r="14" spans="2:10" ht="26.4" x14ac:dyDescent="0.3">
      <c r="B14" s="19">
        <v>4</v>
      </c>
      <c r="C14" s="20" t="s">
        <v>94</v>
      </c>
      <c r="D14" s="117" t="s">
        <v>30</v>
      </c>
      <c r="E14" s="118"/>
      <c r="F14" s="24" t="s">
        <v>147</v>
      </c>
      <c r="G14" s="25" t="s">
        <v>99</v>
      </c>
      <c r="H14" s="25">
        <v>1</v>
      </c>
      <c r="I14" s="26">
        <v>1500</v>
      </c>
    </row>
    <row r="15" spans="2:10" ht="30.75" customHeight="1" x14ac:dyDescent="0.3">
      <c r="B15" s="19">
        <v>5</v>
      </c>
      <c r="C15" s="20" t="s">
        <v>94</v>
      </c>
      <c r="D15" s="117" t="s">
        <v>30</v>
      </c>
      <c r="E15" s="118"/>
      <c r="F15" s="24" t="s">
        <v>34</v>
      </c>
      <c r="G15" s="25" t="s">
        <v>31</v>
      </c>
      <c r="H15" s="25">
        <v>1</v>
      </c>
      <c r="I15" s="26">
        <f>1873.5*0.1</f>
        <v>187.35000000000002</v>
      </c>
    </row>
    <row r="16" spans="2:10" x14ac:dyDescent="0.3">
      <c r="B16" s="132" t="s">
        <v>72</v>
      </c>
      <c r="C16" s="133"/>
      <c r="D16" s="133"/>
      <c r="E16" s="133"/>
      <c r="F16" s="133"/>
      <c r="G16" s="133"/>
      <c r="H16" s="134"/>
      <c r="I16" s="41">
        <f>SUM(I11:I15)</f>
        <v>8376.9528800000007</v>
      </c>
    </row>
    <row r="17" spans="2:13" x14ac:dyDescent="0.3">
      <c r="B17" s="114" t="s">
        <v>73</v>
      </c>
      <c r="C17" s="115"/>
      <c r="D17" s="115"/>
      <c r="E17" s="115"/>
      <c r="F17" s="115"/>
      <c r="G17" s="115"/>
      <c r="H17" s="115"/>
      <c r="I17" s="116"/>
    </row>
    <row r="18" spans="2:13" ht="26.4" x14ac:dyDescent="0.3">
      <c r="B18" s="19">
        <v>1</v>
      </c>
      <c r="C18" s="20" t="s">
        <v>95</v>
      </c>
      <c r="D18" s="117" t="s">
        <v>30</v>
      </c>
      <c r="E18" s="118"/>
      <c r="F18" s="24" t="s">
        <v>28</v>
      </c>
      <c r="G18" s="25" t="s">
        <v>29</v>
      </c>
      <c r="H18" s="25">
        <v>1873.5</v>
      </c>
      <c r="I18" s="26">
        <f>H18*2.7</f>
        <v>5058.4500000000007</v>
      </c>
    </row>
    <row r="19" spans="2:13" ht="26.4" x14ac:dyDescent="0.3">
      <c r="B19" s="19">
        <v>2</v>
      </c>
      <c r="C19" s="20" t="s">
        <v>95</v>
      </c>
      <c r="D19" s="117" t="s">
        <v>30</v>
      </c>
      <c r="E19" s="118"/>
      <c r="F19" s="24" t="s">
        <v>147</v>
      </c>
      <c r="G19" s="25" t="s">
        <v>99</v>
      </c>
      <c r="H19" s="25">
        <v>1</v>
      </c>
      <c r="I19" s="26">
        <v>1500</v>
      </c>
    </row>
    <row r="20" spans="2:13" ht="26.4" x14ac:dyDescent="0.3">
      <c r="B20" s="19">
        <v>3</v>
      </c>
      <c r="C20" s="20" t="s">
        <v>95</v>
      </c>
      <c r="D20" s="117" t="s">
        <v>30</v>
      </c>
      <c r="E20" s="118"/>
      <c r="F20" s="24" t="s">
        <v>32</v>
      </c>
      <c r="G20" s="25" t="s">
        <v>31</v>
      </c>
      <c r="H20" s="25">
        <v>1</v>
      </c>
      <c r="I20" s="26">
        <f>(46175.16*1.8%)+(45142.89*1.5%)</f>
        <v>1508.2962300000002</v>
      </c>
      <c r="M20" s="42"/>
    </row>
    <row r="21" spans="2:13" ht="30.75" customHeight="1" x14ac:dyDescent="0.3">
      <c r="B21" s="19">
        <v>4</v>
      </c>
      <c r="C21" s="20" t="s">
        <v>95</v>
      </c>
      <c r="D21" s="117" t="s">
        <v>30</v>
      </c>
      <c r="E21" s="118"/>
      <c r="F21" s="24" t="s">
        <v>34</v>
      </c>
      <c r="G21" s="25" t="s">
        <v>31</v>
      </c>
      <c r="H21" s="25">
        <v>1</v>
      </c>
      <c r="I21" s="26">
        <f>I15</f>
        <v>187.35000000000002</v>
      </c>
    </row>
    <row r="22" spans="2:13" x14ac:dyDescent="0.3">
      <c r="B22" s="132" t="s">
        <v>74</v>
      </c>
      <c r="C22" s="133"/>
      <c r="D22" s="133"/>
      <c r="E22" s="133"/>
      <c r="F22" s="133"/>
      <c r="G22" s="133"/>
      <c r="H22" s="134"/>
      <c r="I22" s="41">
        <f>SUM(I18:I21)</f>
        <v>8254.096230000001</v>
      </c>
    </row>
    <row r="23" spans="2:13" x14ac:dyDescent="0.3">
      <c r="B23" s="114" t="s">
        <v>75</v>
      </c>
      <c r="C23" s="115"/>
      <c r="D23" s="115"/>
      <c r="E23" s="115"/>
      <c r="F23" s="115"/>
      <c r="G23" s="115"/>
      <c r="H23" s="115"/>
      <c r="I23" s="116"/>
    </row>
    <row r="24" spans="2:13" ht="26.4" x14ac:dyDescent="0.3">
      <c r="B24" s="19">
        <v>1</v>
      </c>
      <c r="C24" s="20" t="s">
        <v>96</v>
      </c>
      <c r="D24" s="117" t="s">
        <v>30</v>
      </c>
      <c r="E24" s="118"/>
      <c r="F24" s="24" t="s">
        <v>28</v>
      </c>
      <c r="G24" s="25" t="s">
        <v>29</v>
      </c>
      <c r="H24" s="25">
        <v>1873.5</v>
      </c>
      <c r="I24" s="26">
        <f>H24*2.7</f>
        <v>5058.4500000000007</v>
      </c>
    </row>
    <row r="25" spans="2:13" ht="26.4" x14ac:dyDescent="0.3">
      <c r="B25" s="19">
        <v>2</v>
      </c>
      <c r="C25" s="20" t="s">
        <v>96</v>
      </c>
      <c r="D25" s="117" t="s">
        <v>30</v>
      </c>
      <c r="E25" s="118"/>
      <c r="F25" s="24" t="s">
        <v>149</v>
      </c>
      <c r="G25" s="25" t="s">
        <v>99</v>
      </c>
      <c r="H25" s="25">
        <v>1</v>
      </c>
      <c r="I25" s="26">
        <v>969</v>
      </c>
    </row>
    <row r="26" spans="2:13" ht="26.4" x14ac:dyDescent="0.3">
      <c r="B26" s="19">
        <v>3</v>
      </c>
      <c r="C26" s="20" t="s">
        <v>96</v>
      </c>
      <c r="D26" s="117" t="s">
        <v>30</v>
      </c>
      <c r="E26" s="118"/>
      <c r="F26" s="24" t="s">
        <v>150</v>
      </c>
      <c r="G26" s="25" t="s">
        <v>99</v>
      </c>
      <c r="H26" s="25">
        <v>1</v>
      </c>
      <c r="I26" s="26">
        <v>850</v>
      </c>
    </row>
    <row r="27" spans="2:13" ht="26.4" x14ac:dyDescent="0.3">
      <c r="B27" s="19">
        <v>4</v>
      </c>
      <c r="C27" s="20" t="s">
        <v>96</v>
      </c>
      <c r="D27" s="117" t="s">
        <v>30</v>
      </c>
      <c r="E27" s="118"/>
      <c r="F27" s="24" t="s">
        <v>151</v>
      </c>
      <c r="G27" s="25" t="s">
        <v>99</v>
      </c>
      <c r="H27" s="25">
        <v>1</v>
      </c>
      <c r="I27" s="26">
        <v>1500</v>
      </c>
    </row>
    <row r="28" spans="2:13" ht="26.4" x14ac:dyDescent="0.3">
      <c r="B28" s="19">
        <v>5</v>
      </c>
      <c r="C28" s="20" t="s">
        <v>96</v>
      </c>
      <c r="D28" s="117" t="s">
        <v>30</v>
      </c>
      <c r="E28" s="118"/>
      <c r="F28" s="24" t="s">
        <v>32</v>
      </c>
      <c r="G28" s="25" t="s">
        <v>31</v>
      </c>
      <c r="H28" s="25">
        <v>1</v>
      </c>
      <c r="I28" s="26">
        <f>(46175.16*1.8%)+(40131.43*1.5%)</f>
        <v>1433.1243300000001</v>
      </c>
    </row>
    <row r="29" spans="2:13" ht="30.75" customHeight="1" x14ac:dyDescent="0.3">
      <c r="B29" s="19">
        <v>6</v>
      </c>
      <c r="C29" s="20" t="s">
        <v>96</v>
      </c>
      <c r="D29" s="117" t="s">
        <v>30</v>
      </c>
      <c r="E29" s="118"/>
      <c r="F29" s="24" t="s">
        <v>34</v>
      </c>
      <c r="G29" s="25" t="s">
        <v>31</v>
      </c>
      <c r="H29" s="25">
        <v>1</v>
      </c>
      <c r="I29" s="26">
        <f>I21</f>
        <v>187.35000000000002</v>
      </c>
    </row>
    <row r="30" spans="2:13" x14ac:dyDescent="0.3">
      <c r="B30" s="132" t="s">
        <v>76</v>
      </c>
      <c r="C30" s="133"/>
      <c r="D30" s="133"/>
      <c r="E30" s="133"/>
      <c r="F30" s="133"/>
      <c r="G30" s="133"/>
      <c r="H30" s="134"/>
      <c r="I30" s="41">
        <f>SUM(I24:I29)</f>
        <v>9997.9243300000016</v>
      </c>
    </row>
    <row r="31" spans="2:13" x14ac:dyDescent="0.3">
      <c r="B31" s="114" t="s">
        <v>77</v>
      </c>
      <c r="C31" s="115"/>
      <c r="D31" s="115"/>
      <c r="E31" s="115"/>
      <c r="F31" s="115"/>
      <c r="G31" s="115"/>
      <c r="H31" s="115"/>
      <c r="I31" s="116"/>
    </row>
    <row r="32" spans="2:13" ht="26.4" x14ac:dyDescent="0.3">
      <c r="B32" s="19">
        <v>1</v>
      </c>
      <c r="C32" s="20" t="s">
        <v>97</v>
      </c>
      <c r="D32" s="117" t="s">
        <v>30</v>
      </c>
      <c r="E32" s="118"/>
      <c r="F32" s="24" t="s">
        <v>28</v>
      </c>
      <c r="G32" s="25" t="s">
        <v>29</v>
      </c>
      <c r="H32" s="25">
        <v>1873.5</v>
      </c>
      <c r="I32" s="26">
        <f>H32*2.7</f>
        <v>5058.4500000000007</v>
      </c>
    </row>
    <row r="33" spans="2:9" ht="26.4" x14ac:dyDescent="0.3">
      <c r="B33" s="19">
        <v>2</v>
      </c>
      <c r="C33" s="20" t="s">
        <v>97</v>
      </c>
      <c r="D33" s="117" t="s">
        <v>30</v>
      </c>
      <c r="E33" s="118"/>
      <c r="F33" s="24" t="s">
        <v>98</v>
      </c>
      <c r="G33" s="25" t="s">
        <v>31</v>
      </c>
      <c r="H33" s="25">
        <v>1</v>
      </c>
      <c r="I33" s="26">
        <v>7120</v>
      </c>
    </row>
    <row r="34" spans="2:9" ht="26.4" x14ac:dyDescent="0.3">
      <c r="B34" s="19">
        <v>3</v>
      </c>
      <c r="C34" s="20" t="s">
        <v>97</v>
      </c>
      <c r="D34" s="117" t="s">
        <v>30</v>
      </c>
      <c r="E34" s="118"/>
      <c r="F34" s="24" t="s">
        <v>152</v>
      </c>
      <c r="G34" s="25" t="s">
        <v>99</v>
      </c>
      <c r="H34" s="25">
        <v>1</v>
      </c>
      <c r="I34" s="26">
        <v>1480</v>
      </c>
    </row>
    <row r="35" spans="2:9" x14ac:dyDescent="0.3">
      <c r="B35" s="19">
        <v>4</v>
      </c>
      <c r="C35" s="20" t="s">
        <v>97</v>
      </c>
      <c r="D35" s="117" t="s">
        <v>30</v>
      </c>
      <c r="E35" s="118"/>
      <c r="F35" s="24" t="s">
        <v>153</v>
      </c>
      <c r="G35" s="25" t="s">
        <v>99</v>
      </c>
      <c r="H35" s="25">
        <v>1</v>
      </c>
      <c r="I35" s="26">
        <v>9059</v>
      </c>
    </row>
    <row r="36" spans="2:9" ht="26.4" x14ac:dyDescent="0.3">
      <c r="B36" s="19">
        <v>5</v>
      </c>
      <c r="C36" s="20" t="s">
        <v>97</v>
      </c>
      <c r="D36" s="117" t="s">
        <v>30</v>
      </c>
      <c r="E36" s="118"/>
      <c r="F36" s="24" t="s">
        <v>32</v>
      </c>
      <c r="G36" s="25" t="s">
        <v>31</v>
      </c>
      <c r="H36" s="25">
        <v>1</v>
      </c>
      <c r="I36" s="26">
        <f>(47674.48*1.8%)+(48497.99*1.5%)</f>
        <v>1585.61049</v>
      </c>
    </row>
    <row r="37" spans="2:9" ht="26.4" x14ac:dyDescent="0.3">
      <c r="B37" s="19">
        <v>6</v>
      </c>
      <c r="C37" s="20" t="s">
        <v>97</v>
      </c>
      <c r="D37" s="117" t="s">
        <v>30</v>
      </c>
      <c r="E37" s="118"/>
      <c r="F37" s="24" t="s">
        <v>120</v>
      </c>
      <c r="G37" s="25" t="s">
        <v>99</v>
      </c>
      <c r="H37" s="25">
        <v>1</v>
      </c>
      <c r="I37" s="26">
        <v>2800</v>
      </c>
    </row>
    <row r="38" spans="2:9" ht="30.75" customHeight="1" x14ac:dyDescent="0.3">
      <c r="B38" s="19">
        <v>7</v>
      </c>
      <c r="C38" s="20" t="s">
        <v>97</v>
      </c>
      <c r="D38" s="117" t="s">
        <v>30</v>
      </c>
      <c r="E38" s="118"/>
      <c r="F38" s="24" t="s">
        <v>34</v>
      </c>
      <c r="G38" s="25" t="s">
        <v>31</v>
      </c>
      <c r="H38" s="25">
        <v>1</v>
      </c>
      <c r="I38" s="26">
        <f>I29</f>
        <v>187.35000000000002</v>
      </c>
    </row>
    <row r="39" spans="2:9" x14ac:dyDescent="0.3">
      <c r="B39" s="132" t="s">
        <v>78</v>
      </c>
      <c r="C39" s="133"/>
      <c r="D39" s="133"/>
      <c r="E39" s="133"/>
      <c r="F39" s="133"/>
      <c r="G39" s="133"/>
      <c r="H39" s="134"/>
      <c r="I39" s="41">
        <f>SUM(I32:I38)</f>
        <v>27290.410489999998</v>
      </c>
    </row>
    <row r="40" spans="2:9" x14ac:dyDescent="0.3">
      <c r="B40" s="114" t="s">
        <v>79</v>
      </c>
      <c r="C40" s="115"/>
      <c r="D40" s="115"/>
      <c r="E40" s="115"/>
      <c r="F40" s="115"/>
      <c r="G40" s="115"/>
      <c r="H40" s="115"/>
      <c r="I40" s="116"/>
    </row>
    <row r="41" spans="2:9" ht="26.4" x14ac:dyDescent="0.3">
      <c r="B41" s="19">
        <v>1</v>
      </c>
      <c r="C41" s="20" t="s">
        <v>100</v>
      </c>
      <c r="D41" s="117" t="s">
        <v>30</v>
      </c>
      <c r="E41" s="118"/>
      <c r="F41" s="24" t="s">
        <v>28</v>
      </c>
      <c r="G41" s="25" t="s">
        <v>29</v>
      </c>
      <c r="H41" s="25">
        <v>1873.5</v>
      </c>
      <c r="I41" s="26">
        <f>H41*2.7</f>
        <v>5058.4500000000007</v>
      </c>
    </row>
    <row r="42" spans="2:9" ht="20.25" customHeight="1" x14ac:dyDescent="0.3">
      <c r="B42" s="19">
        <v>2</v>
      </c>
      <c r="C42" s="20" t="s">
        <v>100</v>
      </c>
      <c r="D42" s="117" t="s">
        <v>30</v>
      </c>
      <c r="E42" s="118"/>
      <c r="F42" s="24" t="s">
        <v>154</v>
      </c>
      <c r="G42" s="25" t="s">
        <v>99</v>
      </c>
      <c r="H42" s="25">
        <v>1</v>
      </c>
      <c r="I42" s="26">
        <v>1500</v>
      </c>
    </row>
    <row r="43" spans="2:9" ht="26.4" x14ac:dyDescent="0.3">
      <c r="B43" s="19">
        <v>3</v>
      </c>
      <c r="C43" s="20" t="s">
        <v>100</v>
      </c>
      <c r="D43" s="117" t="s">
        <v>30</v>
      </c>
      <c r="E43" s="118"/>
      <c r="F43" s="24" t="s">
        <v>155</v>
      </c>
      <c r="G43" s="25" t="s">
        <v>99</v>
      </c>
      <c r="H43" s="25">
        <v>1</v>
      </c>
      <c r="I43" s="26">
        <v>1000</v>
      </c>
    </row>
    <row r="44" spans="2:9" ht="26.4" x14ac:dyDescent="0.3">
      <c r="B44" s="19">
        <v>4</v>
      </c>
      <c r="C44" s="20" t="s">
        <v>100</v>
      </c>
      <c r="D44" s="117" t="s">
        <v>30</v>
      </c>
      <c r="E44" s="118"/>
      <c r="F44" s="24" t="s">
        <v>156</v>
      </c>
      <c r="G44" s="25" t="s">
        <v>99</v>
      </c>
      <c r="H44" s="25">
        <v>1</v>
      </c>
      <c r="I44" s="26">
        <v>2693</v>
      </c>
    </row>
    <row r="45" spans="2:9" ht="26.4" x14ac:dyDescent="0.3">
      <c r="B45" s="19">
        <v>5</v>
      </c>
      <c r="C45" s="20" t="s">
        <v>100</v>
      </c>
      <c r="D45" s="117" t="s">
        <v>30</v>
      </c>
      <c r="E45" s="118"/>
      <c r="F45" s="24" t="s">
        <v>121</v>
      </c>
      <c r="G45" s="25" t="s">
        <v>99</v>
      </c>
      <c r="H45" s="25">
        <v>1</v>
      </c>
      <c r="I45" s="26">
        <v>19200</v>
      </c>
    </row>
    <row r="46" spans="2:9" ht="26.4" x14ac:dyDescent="0.3">
      <c r="B46" s="19">
        <v>6</v>
      </c>
      <c r="C46" s="20" t="s">
        <v>100</v>
      </c>
      <c r="D46" s="117" t="s">
        <v>30</v>
      </c>
      <c r="E46" s="118"/>
      <c r="F46" s="24" t="s">
        <v>32</v>
      </c>
      <c r="G46" s="25" t="s">
        <v>31</v>
      </c>
      <c r="H46" s="25">
        <v>1</v>
      </c>
      <c r="I46" s="26">
        <f>(44510.8*1.8%)+(35870.47*1.5%)</f>
        <v>1339.2514500000002</v>
      </c>
    </row>
    <row r="47" spans="2:9" ht="30.75" customHeight="1" x14ac:dyDescent="0.3">
      <c r="B47" s="19">
        <v>7</v>
      </c>
      <c r="C47" s="20" t="s">
        <v>100</v>
      </c>
      <c r="D47" s="117" t="s">
        <v>30</v>
      </c>
      <c r="E47" s="118"/>
      <c r="F47" s="24" t="s">
        <v>34</v>
      </c>
      <c r="G47" s="25" t="s">
        <v>31</v>
      </c>
      <c r="H47" s="25">
        <v>1</v>
      </c>
      <c r="I47" s="26">
        <f>I38</f>
        <v>187.35000000000002</v>
      </c>
    </row>
    <row r="48" spans="2:9" x14ac:dyDescent="0.3">
      <c r="B48" s="132" t="s">
        <v>80</v>
      </c>
      <c r="C48" s="133"/>
      <c r="D48" s="133"/>
      <c r="E48" s="133"/>
      <c r="F48" s="133"/>
      <c r="G48" s="133"/>
      <c r="H48" s="134"/>
      <c r="I48" s="41">
        <f>SUM(I41:I47)</f>
        <v>30978.051449999999</v>
      </c>
    </row>
    <row r="49" spans="2:9" x14ac:dyDescent="0.3">
      <c r="B49" s="114" t="s">
        <v>81</v>
      </c>
      <c r="C49" s="115"/>
      <c r="D49" s="115"/>
      <c r="E49" s="115"/>
      <c r="F49" s="115"/>
      <c r="G49" s="115"/>
      <c r="H49" s="115"/>
      <c r="I49" s="116"/>
    </row>
    <row r="50" spans="2:9" ht="26.4" x14ac:dyDescent="0.3">
      <c r="B50" s="19">
        <v>1</v>
      </c>
      <c r="C50" s="20" t="s">
        <v>101</v>
      </c>
      <c r="D50" s="117" t="s">
        <v>30</v>
      </c>
      <c r="E50" s="118"/>
      <c r="F50" s="24" t="s">
        <v>28</v>
      </c>
      <c r="G50" s="25" t="s">
        <v>29</v>
      </c>
      <c r="H50" s="25">
        <v>1873.5</v>
      </c>
      <c r="I50" s="26">
        <f>H50*2.7</f>
        <v>5058.4500000000007</v>
      </c>
    </row>
    <row r="51" spans="2:9" ht="26.4" x14ac:dyDescent="0.3">
      <c r="B51" s="19">
        <v>2</v>
      </c>
      <c r="C51" s="20" t="s">
        <v>101</v>
      </c>
      <c r="D51" s="117" t="s">
        <v>30</v>
      </c>
      <c r="E51" s="118"/>
      <c r="F51" s="24" t="s">
        <v>157</v>
      </c>
      <c r="G51" s="25" t="s">
        <v>99</v>
      </c>
      <c r="H51" s="25">
        <v>1</v>
      </c>
      <c r="I51" s="26">
        <v>6163</v>
      </c>
    </row>
    <row r="52" spans="2:9" ht="26.4" x14ac:dyDescent="0.3">
      <c r="B52" s="19">
        <v>3</v>
      </c>
      <c r="C52" s="20" t="s">
        <v>101</v>
      </c>
      <c r="D52" s="117" t="s">
        <v>30</v>
      </c>
      <c r="E52" s="118"/>
      <c r="F52" s="24" t="s">
        <v>32</v>
      </c>
      <c r="G52" s="25" t="s">
        <v>31</v>
      </c>
      <c r="H52" s="25">
        <v>1</v>
      </c>
      <c r="I52" s="26">
        <f>(49961.95*1.8%)+(45047.19*1.5%)</f>
        <v>1575.02295</v>
      </c>
    </row>
    <row r="53" spans="2:9" ht="30.75" customHeight="1" x14ac:dyDescent="0.3">
      <c r="B53" s="19">
        <v>4</v>
      </c>
      <c r="C53" s="20" t="s">
        <v>101</v>
      </c>
      <c r="D53" s="117" t="s">
        <v>30</v>
      </c>
      <c r="E53" s="118"/>
      <c r="F53" s="24" t="s">
        <v>34</v>
      </c>
      <c r="G53" s="25" t="s">
        <v>31</v>
      </c>
      <c r="H53" s="25">
        <v>1</v>
      </c>
      <c r="I53" s="26">
        <f>I47</f>
        <v>187.35000000000002</v>
      </c>
    </row>
    <row r="54" spans="2:9" x14ac:dyDescent="0.3">
      <c r="B54" s="132" t="s">
        <v>82</v>
      </c>
      <c r="C54" s="133"/>
      <c r="D54" s="133"/>
      <c r="E54" s="133"/>
      <c r="F54" s="133"/>
      <c r="G54" s="133"/>
      <c r="H54" s="134"/>
      <c r="I54" s="41">
        <f>SUM(I50:I53)</f>
        <v>12983.822950000002</v>
      </c>
    </row>
    <row r="55" spans="2:9" x14ac:dyDescent="0.3">
      <c r="B55" s="114" t="s">
        <v>83</v>
      </c>
      <c r="C55" s="115"/>
      <c r="D55" s="115"/>
      <c r="E55" s="115"/>
      <c r="F55" s="115"/>
      <c r="G55" s="115"/>
      <c r="H55" s="115"/>
      <c r="I55" s="116"/>
    </row>
    <row r="56" spans="2:9" ht="26.4" x14ac:dyDescent="0.3">
      <c r="B56" s="19">
        <v>1</v>
      </c>
      <c r="C56" s="20" t="s">
        <v>102</v>
      </c>
      <c r="D56" s="117" t="s">
        <v>30</v>
      </c>
      <c r="E56" s="118"/>
      <c r="F56" s="24" t="s">
        <v>28</v>
      </c>
      <c r="G56" s="25" t="s">
        <v>29</v>
      </c>
      <c r="H56" s="25">
        <v>1873.5</v>
      </c>
      <c r="I56" s="26">
        <f>H56*2.7</f>
        <v>5058.4500000000007</v>
      </c>
    </row>
    <row r="57" spans="2:9" ht="26.4" x14ac:dyDescent="0.3">
      <c r="B57" s="19">
        <v>2</v>
      </c>
      <c r="C57" s="20" t="s">
        <v>102</v>
      </c>
      <c r="D57" s="117" t="s">
        <v>30</v>
      </c>
      <c r="E57" s="118"/>
      <c r="F57" s="24" t="s">
        <v>32</v>
      </c>
      <c r="G57" s="25" t="s">
        <v>31</v>
      </c>
      <c r="H57" s="25">
        <v>1</v>
      </c>
      <c r="I57" s="26">
        <f>(47218*1.8%)+(42814.61*1.5%)</f>
        <v>1492.1431500000001</v>
      </c>
    </row>
    <row r="58" spans="2:9" ht="30.75" customHeight="1" x14ac:dyDescent="0.3">
      <c r="B58" s="19">
        <v>3</v>
      </c>
      <c r="C58" s="20" t="s">
        <v>102</v>
      </c>
      <c r="D58" s="117" t="s">
        <v>30</v>
      </c>
      <c r="E58" s="118"/>
      <c r="F58" s="24" t="s">
        <v>34</v>
      </c>
      <c r="G58" s="25" t="s">
        <v>31</v>
      </c>
      <c r="H58" s="25">
        <v>1</v>
      </c>
      <c r="I58" s="26">
        <f>I53</f>
        <v>187.35000000000002</v>
      </c>
    </row>
    <row r="59" spans="2:9" x14ac:dyDescent="0.3">
      <c r="B59" s="132" t="s">
        <v>84</v>
      </c>
      <c r="C59" s="133"/>
      <c r="D59" s="133"/>
      <c r="E59" s="133"/>
      <c r="F59" s="133"/>
      <c r="G59" s="133"/>
      <c r="H59" s="134"/>
      <c r="I59" s="41">
        <f>SUM(I56:I58)</f>
        <v>6737.943150000001</v>
      </c>
    </row>
    <row r="60" spans="2:9" x14ac:dyDescent="0.3">
      <c r="B60" s="114" t="s">
        <v>85</v>
      </c>
      <c r="C60" s="115"/>
      <c r="D60" s="115"/>
      <c r="E60" s="115"/>
      <c r="F60" s="115"/>
      <c r="G60" s="115"/>
      <c r="H60" s="115"/>
      <c r="I60" s="116"/>
    </row>
    <row r="61" spans="2:9" ht="26.4" x14ac:dyDescent="0.3">
      <c r="B61" s="19">
        <v>1</v>
      </c>
      <c r="C61" s="20" t="s">
        <v>103</v>
      </c>
      <c r="D61" s="117" t="s">
        <v>30</v>
      </c>
      <c r="E61" s="118"/>
      <c r="F61" s="24" t="s">
        <v>28</v>
      </c>
      <c r="G61" s="25" t="s">
        <v>29</v>
      </c>
      <c r="H61" s="25">
        <v>1873.5</v>
      </c>
      <c r="I61" s="26">
        <f>H61*2.7</f>
        <v>5058.4500000000007</v>
      </c>
    </row>
    <row r="62" spans="2:9" ht="26.4" x14ac:dyDescent="0.3">
      <c r="B62" s="19">
        <v>2</v>
      </c>
      <c r="C62" s="20" t="s">
        <v>103</v>
      </c>
      <c r="D62" s="117" t="s">
        <v>30</v>
      </c>
      <c r="E62" s="118"/>
      <c r="F62" s="24" t="s">
        <v>159</v>
      </c>
      <c r="G62" s="25" t="s">
        <v>99</v>
      </c>
      <c r="H62" s="25">
        <v>1</v>
      </c>
      <c r="I62" s="26">
        <v>2800</v>
      </c>
    </row>
    <row r="63" spans="2:9" ht="26.4" x14ac:dyDescent="0.3">
      <c r="B63" s="19">
        <v>3</v>
      </c>
      <c r="C63" s="20" t="s">
        <v>103</v>
      </c>
      <c r="D63" s="117" t="s">
        <v>30</v>
      </c>
      <c r="E63" s="118"/>
      <c r="F63" s="24" t="s">
        <v>169</v>
      </c>
      <c r="G63" s="25" t="s">
        <v>99</v>
      </c>
      <c r="H63" s="25">
        <v>1</v>
      </c>
      <c r="I63" s="26">
        <v>2000</v>
      </c>
    </row>
    <row r="64" spans="2:9" ht="26.4" x14ac:dyDescent="0.3">
      <c r="B64" s="19">
        <v>4</v>
      </c>
      <c r="C64" s="20" t="s">
        <v>103</v>
      </c>
      <c r="D64" s="117" t="s">
        <v>30</v>
      </c>
      <c r="E64" s="118"/>
      <c r="F64" s="24" t="s">
        <v>98</v>
      </c>
      <c r="G64" s="25" t="s">
        <v>99</v>
      </c>
      <c r="H64" s="25">
        <v>1</v>
      </c>
      <c r="I64" s="26">
        <v>6640</v>
      </c>
    </row>
    <row r="65" spans="2:18" ht="26.4" x14ac:dyDescent="0.3">
      <c r="B65" s="19">
        <v>5</v>
      </c>
      <c r="C65" s="20" t="s">
        <v>103</v>
      </c>
      <c r="D65" s="117" t="s">
        <v>30</v>
      </c>
      <c r="E65" s="118"/>
      <c r="F65" s="24" t="s">
        <v>32</v>
      </c>
      <c r="G65" s="25" t="s">
        <v>31</v>
      </c>
      <c r="H65" s="25">
        <v>1</v>
      </c>
      <c r="I65" s="26">
        <f>(67568.73*1.8%)+(53243.74*1.5%)</f>
        <v>2014.8932400000001</v>
      </c>
    </row>
    <row r="66" spans="2:18" ht="30.75" customHeight="1" x14ac:dyDescent="0.3">
      <c r="B66" s="19">
        <v>6</v>
      </c>
      <c r="C66" s="20" t="s">
        <v>103</v>
      </c>
      <c r="D66" s="117" t="s">
        <v>30</v>
      </c>
      <c r="E66" s="118"/>
      <c r="F66" s="24" t="s">
        <v>34</v>
      </c>
      <c r="G66" s="25" t="s">
        <v>31</v>
      </c>
      <c r="H66" s="25">
        <v>1</v>
      </c>
      <c r="I66" s="26">
        <f>I58</f>
        <v>187.35000000000002</v>
      </c>
    </row>
    <row r="67" spans="2:18" x14ac:dyDescent="0.3">
      <c r="B67" s="132" t="s">
        <v>86</v>
      </c>
      <c r="C67" s="133"/>
      <c r="D67" s="133"/>
      <c r="E67" s="133"/>
      <c r="F67" s="133"/>
      <c r="G67" s="133"/>
      <c r="H67" s="134"/>
      <c r="I67" s="41">
        <f>SUM(I61:I66)</f>
        <v>18700.693240000001</v>
      </c>
    </row>
    <row r="68" spans="2:18" ht="12.75" customHeight="1" x14ac:dyDescent="0.3">
      <c r="B68" s="114" t="s">
        <v>87</v>
      </c>
      <c r="C68" s="115"/>
      <c r="D68" s="115"/>
      <c r="E68" s="115"/>
      <c r="F68" s="115"/>
      <c r="G68" s="115"/>
      <c r="H68" s="115"/>
      <c r="I68" s="116"/>
    </row>
    <row r="69" spans="2:18" ht="26.4" x14ac:dyDescent="0.3">
      <c r="B69" s="19">
        <v>1</v>
      </c>
      <c r="C69" s="20" t="s">
        <v>104</v>
      </c>
      <c r="D69" s="117" t="s">
        <v>30</v>
      </c>
      <c r="E69" s="118"/>
      <c r="F69" s="24" t="s">
        <v>28</v>
      </c>
      <c r="G69" s="25" t="s">
        <v>29</v>
      </c>
      <c r="H69" s="25">
        <v>1873.5</v>
      </c>
      <c r="I69" s="26">
        <f>H69*2.7</f>
        <v>5058.4500000000007</v>
      </c>
    </row>
    <row r="70" spans="2:18" ht="26.4" x14ac:dyDescent="0.3">
      <c r="B70" s="19">
        <v>2</v>
      </c>
      <c r="C70" s="20" t="s">
        <v>104</v>
      </c>
      <c r="D70" s="117" t="s">
        <v>30</v>
      </c>
      <c r="E70" s="118"/>
      <c r="F70" s="24" t="s">
        <v>161</v>
      </c>
      <c r="G70" s="25" t="s">
        <v>99</v>
      </c>
      <c r="H70" s="25">
        <v>1</v>
      </c>
      <c r="I70" s="26">
        <v>1000</v>
      </c>
    </row>
    <row r="71" spans="2:18" ht="39.6" x14ac:dyDescent="0.3">
      <c r="B71" s="19">
        <v>3</v>
      </c>
      <c r="C71" s="20" t="s">
        <v>104</v>
      </c>
      <c r="D71" s="117" t="s">
        <v>30</v>
      </c>
      <c r="E71" s="118"/>
      <c r="F71" s="24" t="s">
        <v>162</v>
      </c>
      <c r="G71" s="25" t="s">
        <v>99</v>
      </c>
      <c r="H71" s="25">
        <v>1</v>
      </c>
      <c r="I71" s="26">
        <v>1000</v>
      </c>
    </row>
    <row r="72" spans="2:18" ht="26.4" x14ac:dyDescent="0.3">
      <c r="B72" s="19">
        <v>4</v>
      </c>
      <c r="C72" s="20" t="s">
        <v>104</v>
      </c>
      <c r="D72" s="117" t="s">
        <v>30</v>
      </c>
      <c r="E72" s="118"/>
      <c r="F72" s="24" t="s">
        <v>169</v>
      </c>
      <c r="G72" s="25" t="s">
        <v>99</v>
      </c>
      <c r="H72" s="25">
        <v>1</v>
      </c>
      <c r="I72" s="26">
        <v>2000</v>
      </c>
    </row>
    <row r="73" spans="2:18" ht="26.4" x14ac:dyDescent="0.3">
      <c r="B73" s="19">
        <v>5</v>
      </c>
      <c r="C73" s="20" t="s">
        <v>104</v>
      </c>
      <c r="D73" s="117" t="s">
        <v>30</v>
      </c>
      <c r="E73" s="118"/>
      <c r="F73" s="24" t="s">
        <v>163</v>
      </c>
      <c r="G73" s="25" t="s">
        <v>99</v>
      </c>
      <c r="H73" s="25">
        <v>1</v>
      </c>
      <c r="I73" s="26">
        <v>1000</v>
      </c>
    </row>
    <row r="74" spans="2:18" ht="26.4" x14ac:dyDescent="0.3">
      <c r="B74" s="19">
        <v>6</v>
      </c>
      <c r="C74" s="20" t="s">
        <v>104</v>
      </c>
      <c r="D74" s="117" t="s">
        <v>30</v>
      </c>
      <c r="E74" s="118"/>
      <c r="F74" s="24" t="s">
        <v>164</v>
      </c>
      <c r="G74" s="25" t="s">
        <v>99</v>
      </c>
      <c r="H74" s="25">
        <v>1</v>
      </c>
      <c r="I74" s="26">
        <v>1000</v>
      </c>
    </row>
    <row r="75" spans="2:18" ht="26.4" x14ac:dyDescent="0.3">
      <c r="B75" s="19">
        <v>7</v>
      </c>
      <c r="C75" s="20" t="s">
        <v>104</v>
      </c>
      <c r="D75" s="117" t="s">
        <v>30</v>
      </c>
      <c r="E75" s="118"/>
      <c r="F75" s="24" t="s">
        <v>165</v>
      </c>
      <c r="G75" s="25" t="s">
        <v>99</v>
      </c>
      <c r="H75" s="25">
        <v>1</v>
      </c>
      <c r="I75" s="26">
        <v>1000</v>
      </c>
    </row>
    <row r="76" spans="2:18" ht="26.4" x14ac:dyDescent="0.3">
      <c r="B76" s="19">
        <v>8</v>
      </c>
      <c r="C76" s="20" t="s">
        <v>104</v>
      </c>
      <c r="D76" s="117" t="s">
        <v>30</v>
      </c>
      <c r="E76" s="118"/>
      <c r="F76" s="24" t="s">
        <v>166</v>
      </c>
      <c r="G76" s="25" t="s">
        <v>99</v>
      </c>
      <c r="H76" s="25">
        <v>1</v>
      </c>
      <c r="I76" s="26">
        <v>1000</v>
      </c>
    </row>
    <row r="77" spans="2:18" x14ac:dyDescent="0.3">
      <c r="B77" s="19">
        <v>9</v>
      </c>
      <c r="C77" s="20" t="s">
        <v>104</v>
      </c>
      <c r="D77" s="117" t="s">
        <v>30</v>
      </c>
      <c r="E77" s="118"/>
      <c r="F77" s="24" t="s">
        <v>167</v>
      </c>
      <c r="G77" s="25" t="s">
        <v>99</v>
      </c>
      <c r="H77" s="25">
        <v>1</v>
      </c>
      <c r="I77" s="26">
        <v>29800</v>
      </c>
    </row>
    <row r="78" spans="2:18" ht="26.4" x14ac:dyDescent="0.3">
      <c r="B78" s="19">
        <v>10</v>
      </c>
      <c r="C78" s="20" t="s">
        <v>104</v>
      </c>
      <c r="D78" s="117" t="s">
        <v>30</v>
      </c>
      <c r="E78" s="118"/>
      <c r="F78" s="24" t="s">
        <v>32</v>
      </c>
      <c r="G78" s="25" t="s">
        <v>31</v>
      </c>
      <c r="H78" s="25">
        <v>1</v>
      </c>
      <c r="I78" s="26">
        <f>(40661.93*1.8%)+(68079.38*1.5%)</f>
        <v>1753.10544</v>
      </c>
    </row>
    <row r="79" spans="2:18" ht="30.75" customHeight="1" x14ac:dyDescent="0.3">
      <c r="B79" s="19">
        <v>11</v>
      </c>
      <c r="C79" s="20" t="s">
        <v>104</v>
      </c>
      <c r="D79" s="117" t="s">
        <v>30</v>
      </c>
      <c r="E79" s="118"/>
      <c r="F79" s="24" t="s">
        <v>34</v>
      </c>
      <c r="G79" s="25" t="s">
        <v>31</v>
      </c>
      <c r="H79" s="25">
        <v>1</v>
      </c>
      <c r="I79" s="26">
        <f>I66</f>
        <v>187.35000000000002</v>
      </c>
      <c r="N79" s="42"/>
      <c r="R79" s="42"/>
    </row>
    <row r="80" spans="2:18" ht="12.75" customHeight="1" x14ac:dyDescent="0.3">
      <c r="B80" s="132" t="s">
        <v>88</v>
      </c>
      <c r="C80" s="133"/>
      <c r="D80" s="133"/>
      <c r="E80" s="133"/>
      <c r="F80" s="133"/>
      <c r="G80" s="133"/>
      <c r="H80" s="134"/>
      <c r="I80" s="41">
        <f>SUM(I69:I79)</f>
        <v>44798.905439999995</v>
      </c>
    </row>
    <row r="81" spans="2:19" x14ac:dyDescent="0.3">
      <c r="B81" s="114" t="s">
        <v>89</v>
      </c>
      <c r="C81" s="115"/>
      <c r="D81" s="115"/>
      <c r="E81" s="115"/>
      <c r="F81" s="115"/>
      <c r="G81" s="115"/>
      <c r="H81" s="115"/>
      <c r="I81" s="116"/>
    </row>
    <row r="82" spans="2:19" ht="26.4" x14ac:dyDescent="0.3">
      <c r="B82" s="19">
        <v>1</v>
      </c>
      <c r="C82" s="20" t="s">
        <v>105</v>
      </c>
      <c r="D82" s="117" t="s">
        <v>30</v>
      </c>
      <c r="E82" s="118"/>
      <c r="F82" s="24" t="s">
        <v>28</v>
      </c>
      <c r="G82" s="25" t="s">
        <v>29</v>
      </c>
      <c r="H82" s="25">
        <v>1873.5</v>
      </c>
      <c r="I82" s="26">
        <f>H82*2.7</f>
        <v>5058.4500000000007</v>
      </c>
      <c r="Q82" s="42"/>
    </row>
    <row r="83" spans="2:19" ht="26.4" x14ac:dyDescent="0.3">
      <c r="B83" s="19">
        <v>2</v>
      </c>
      <c r="C83" s="20" t="s">
        <v>105</v>
      </c>
      <c r="D83" s="117" t="s">
        <v>30</v>
      </c>
      <c r="E83" s="118"/>
      <c r="F83" s="24" t="s">
        <v>169</v>
      </c>
      <c r="G83" s="25" t="s">
        <v>99</v>
      </c>
      <c r="H83" s="25">
        <v>1</v>
      </c>
      <c r="I83" s="26">
        <v>2000</v>
      </c>
      <c r="Q83" s="42"/>
    </row>
    <row r="84" spans="2:19" ht="39.6" x14ac:dyDescent="0.3">
      <c r="B84" s="19">
        <v>3</v>
      </c>
      <c r="C84" s="20" t="s">
        <v>105</v>
      </c>
      <c r="D84" s="117" t="s">
        <v>30</v>
      </c>
      <c r="E84" s="118"/>
      <c r="F84" s="24" t="s">
        <v>168</v>
      </c>
      <c r="G84" s="25" t="s">
        <v>99</v>
      </c>
      <c r="H84" s="25">
        <v>1</v>
      </c>
      <c r="I84" s="26">
        <v>2669</v>
      </c>
      <c r="S84" s="42"/>
    </row>
    <row r="85" spans="2:19" ht="26.4" x14ac:dyDescent="0.3">
      <c r="B85" s="19">
        <v>4</v>
      </c>
      <c r="C85" s="20" t="s">
        <v>105</v>
      </c>
      <c r="D85" s="117" t="s">
        <v>30</v>
      </c>
      <c r="E85" s="118"/>
      <c r="F85" s="24" t="s">
        <v>122</v>
      </c>
      <c r="G85" s="25" t="s">
        <v>99</v>
      </c>
      <c r="H85" s="25">
        <v>1</v>
      </c>
      <c r="I85" s="26">
        <v>1500</v>
      </c>
    </row>
    <row r="86" spans="2:19" ht="26.4" x14ac:dyDescent="0.3">
      <c r="B86" s="19">
        <v>5</v>
      </c>
      <c r="C86" s="20" t="s">
        <v>105</v>
      </c>
      <c r="D86" s="117" t="s">
        <v>30</v>
      </c>
      <c r="E86" s="118"/>
      <c r="F86" s="24" t="s">
        <v>32</v>
      </c>
      <c r="G86" s="25" t="s">
        <v>31</v>
      </c>
      <c r="H86" s="25">
        <v>1</v>
      </c>
      <c r="I86" s="26">
        <f>(40661.93*1.8%)+(33376.59*1.5%)</f>
        <v>1232.56359</v>
      </c>
    </row>
    <row r="87" spans="2:19" ht="30.75" customHeight="1" x14ac:dyDescent="0.3">
      <c r="B87" s="19">
        <v>6</v>
      </c>
      <c r="C87" s="20" t="s">
        <v>105</v>
      </c>
      <c r="D87" s="117" t="s">
        <v>30</v>
      </c>
      <c r="E87" s="118"/>
      <c r="F87" s="24" t="s">
        <v>34</v>
      </c>
      <c r="G87" s="25" t="s">
        <v>31</v>
      </c>
      <c r="H87" s="25">
        <v>1</v>
      </c>
      <c r="I87" s="26">
        <f>I79</f>
        <v>187.35000000000002</v>
      </c>
    </row>
    <row r="88" spans="2:19" x14ac:dyDescent="0.3">
      <c r="B88" s="132" t="s">
        <v>90</v>
      </c>
      <c r="C88" s="133"/>
      <c r="D88" s="133"/>
      <c r="E88" s="133"/>
      <c r="F88" s="133"/>
      <c r="G88" s="133"/>
      <c r="H88" s="134"/>
      <c r="I88" s="41">
        <f>SUM(I82:I87)</f>
        <v>12647.363590000001</v>
      </c>
    </row>
    <row r="89" spans="2:19" x14ac:dyDescent="0.3">
      <c r="B89" s="114" t="s">
        <v>91</v>
      </c>
      <c r="C89" s="115"/>
      <c r="D89" s="115"/>
      <c r="E89" s="115"/>
      <c r="F89" s="115"/>
      <c r="G89" s="115"/>
      <c r="H89" s="115"/>
      <c r="I89" s="116"/>
    </row>
    <row r="90" spans="2:19" ht="26.4" x14ac:dyDescent="0.3">
      <c r="B90" s="19">
        <v>1</v>
      </c>
      <c r="C90" s="20" t="s">
        <v>109</v>
      </c>
      <c r="D90" s="117" t="s">
        <v>30</v>
      </c>
      <c r="E90" s="118"/>
      <c r="F90" s="24" t="s">
        <v>28</v>
      </c>
      <c r="G90" s="25" t="s">
        <v>29</v>
      </c>
      <c r="H90" s="25">
        <v>1873.5</v>
      </c>
      <c r="I90" s="26">
        <f>H90*2.7</f>
        <v>5058.4500000000007</v>
      </c>
      <c r="O90" s="42"/>
    </row>
    <row r="91" spans="2:19" ht="26.4" x14ac:dyDescent="0.3">
      <c r="B91" s="19">
        <v>2</v>
      </c>
      <c r="C91" s="20" t="s">
        <v>109</v>
      </c>
      <c r="D91" s="117" t="s">
        <v>30</v>
      </c>
      <c r="E91" s="118"/>
      <c r="F91" s="24" t="s">
        <v>169</v>
      </c>
      <c r="G91" s="25" t="s">
        <v>99</v>
      </c>
      <c r="H91" s="25">
        <v>1</v>
      </c>
      <c r="I91" s="26">
        <v>2000</v>
      </c>
      <c r="O91" s="42"/>
    </row>
    <row r="92" spans="2:19" ht="26.4" x14ac:dyDescent="0.3">
      <c r="B92" s="19">
        <v>3</v>
      </c>
      <c r="C92" s="20" t="s">
        <v>109</v>
      </c>
      <c r="D92" s="117" t="s">
        <v>30</v>
      </c>
      <c r="E92" s="118"/>
      <c r="F92" s="24" t="s">
        <v>170</v>
      </c>
      <c r="G92" s="25" t="s">
        <v>99</v>
      </c>
      <c r="H92" s="25">
        <v>1</v>
      </c>
      <c r="I92" s="26">
        <v>2840</v>
      </c>
      <c r="O92" s="42"/>
    </row>
    <row r="93" spans="2:19" ht="39.6" x14ac:dyDescent="0.3">
      <c r="B93" s="19">
        <v>4</v>
      </c>
      <c r="C93" s="20" t="s">
        <v>109</v>
      </c>
      <c r="D93" s="117" t="s">
        <v>30</v>
      </c>
      <c r="E93" s="118"/>
      <c r="F93" s="24" t="s">
        <v>171</v>
      </c>
      <c r="G93" s="25" t="s">
        <v>99</v>
      </c>
      <c r="H93" s="25">
        <v>1</v>
      </c>
      <c r="I93" s="26">
        <v>2500</v>
      </c>
      <c r="O93" s="42"/>
    </row>
    <row r="94" spans="2:19" x14ac:dyDescent="0.3">
      <c r="B94" s="19">
        <v>5</v>
      </c>
      <c r="C94" s="20" t="s">
        <v>109</v>
      </c>
      <c r="D94" s="117" t="s">
        <v>30</v>
      </c>
      <c r="E94" s="118"/>
      <c r="F94" s="24" t="s">
        <v>172</v>
      </c>
      <c r="G94" s="25" t="s">
        <v>99</v>
      </c>
      <c r="H94" s="25">
        <v>1</v>
      </c>
      <c r="I94" s="26">
        <v>1000</v>
      </c>
      <c r="O94" s="42"/>
    </row>
    <row r="95" spans="2:19" ht="26.4" x14ac:dyDescent="0.3">
      <c r="B95" s="19">
        <v>6</v>
      </c>
      <c r="C95" s="20" t="s">
        <v>109</v>
      </c>
      <c r="D95" s="117" t="s">
        <v>30</v>
      </c>
      <c r="E95" s="118"/>
      <c r="F95" s="24" t="s">
        <v>173</v>
      </c>
      <c r="G95" s="25"/>
      <c r="H95" s="25"/>
      <c r="I95" s="26">
        <v>3000</v>
      </c>
      <c r="O95" s="42"/>
    </row>
    <row r="96" spans="2:19" ht="26.4" x14ac:dyDescent="0.3">
      <c r="B96" s="19">
        <v>7</v>
      </c>
      <c r="C96" s="20" t="s">
        <v>109</v>
      </c>
      <c r="D96" s="117" t="s">
        <v>30</v>
      </c>
      <c r="E96" s="118"/>
      <c r="F96" s="24" t="s">
        <v>32</v>
      </c>
      <c r="G96" s="25" t="s">
        <v>31</v>
      </c>
      <c r="H96" s="25">
        <v>1</v>
      </c>
      <c r="I96" s="26">
        <f>(40679.42*1.8%)+(49559.48*1.5%)</f>
        <v>1475.62176</v>
      </c>
    </row>
    <row r="97" spans="2:9" x14ac:dyDescent="0.3">
      <c r="B97" s="19">
        <v>8</v>
      </c>
      <c r="C97" s="20" t="s">
        <v>109</v>
      </c>
      <c r="D97" s="117" t="s">
        <v>30</v>
      </c>
      <c r="E97" s="118"/>
      <c r="F97" s="24" t="s">
        <v>110</v>
      </c>
      <c r="G97" s="25" t="s">
        <v>99</v>
      </c>
      <c r="H97" s="25">
        <v>1</v>
      </c>
      <c r="I97" s="26">
        <v>12000</v>
      </c>
    </row>
    <row r="98" spans="2:9" ht="30.75" customHeight="1" x14ac:dyDescent="0.3">
      <c r="B98" s="19">
        <v>9</v>
      </c>
      <c r="C98" s="20" t="s">
        <v>109</v>
      </c>
      <c r="D98" s="117" t="s">
        <v>30</v>
      </c>
      <c r="E98" s="118"/>
      <c r="F98" s="24" t="s">
        <v>34</v>
      </c>
      <c r="G98" s="25" t="s">
        <v>31</v>
      </c>
      <c r="H98" s="25">
        <v>1</v>
      </c>
      <c r="I98" s="26">
        <f>I87</f>
        <v>187.35000000000002</v>
      </c>
    </row>
    <row r="99" spans="2:9" x14ac:dyDescent="0.3">
      <c r="B99" s="132" t="s">
        <v>92</v>
      </c>
      <c r="C99" s="133"/>
      <c r="D99" s="133"/>
      <c r="E99" s="133"/>
      <c r="F99" s="133"/>
      <c r="G99" s="133"/>
      <c r="H99" s="134"/>
      <c r="I99" s="41">
        <f>SUM(I90:I98)</f>
        <v>30061.421759999997</v>
      </c>
    </row>
    <row r="100" spans="2:9" ht="15.75" customHeight="1" x14ac:dyDescent="0.3">
      <c r="B100" s="129" t="s">
        <v>93</v>
      </c>
      <c r="C100" s="130"/>
      <c r="D100" s="130"/>
      <c r="E100" s="130"/>
      <c r="F100" s="130"/>
      <c r="G100" s="130"/>
      <c r="H100" s="131"/>
      <c r="I100" s="31">
        <f>I99+I88+I80+I67+I59+I54+I48+I39+I30+I22+I16</f>
        <v>210827.58551</v>
      </c>
    </row>
    <row r="101" spans="2:9" x14ac:dyDescent="0.3">
      <c r="B101" s="21"/>
      <c r="C101" s="21"/>
      <c r="D101" s="22"/>
      <c r="E101" s="22"/>
      <c r="F101" s="22"/>
      <c r="G101" s="22"/>
      <c r="H101" s="22"/>
      <c r="I101" s="23"/>
    </row>
    <row r="102" spans="2:9" x14ac:dyDescent="0.3">
      <c r="B102" s="14"/>
      <c r="C102" s="14"/>
      <c r="D102" s="14"/>
      <c r="E102" s="14"/>
      <c r="F102" s="14"/>
      <c r="G102" s="14"/>
      <c r="H102" s="14"/>
      <c r="I102" s="14"/>
    </row>
    <row r="103" spans="2:9" ht="29.25" customHeight="1" x14ac:dyDescent="0.3">
      <c r="B103" s="123"/>
      <c r="C103" s="123"/>
      <c r="D103" s="123"/>
      <c r="E103" s="123"/>
      <c r="F103" s="123"/>
      <c r="G103" s="123"/>
      <c r="H103" s="123"/>
      <c r="I103" s="123"/>
    </row>
    <row r="104" spans="2:9" ht="14.4" x14ac:dyDescent="0.3">
      <c r="B104" s="83"/>
      <c r="C104" s="83"/>
      <c r="D104" s="83"/>
      <c r="E104" s="83"/>
    </row>
    <row r="105" spans="2:9" ht="14.4" x14ac:dyDescent="0.3">
      <c r="B105" s="84"/>
      <c r="C105" s="84"/>
      <c r="D105" s="84"/>
      <c r="E105" s="84"/>
      <c r="G105" s="84"/>
      <c r="H105" s="84"/>
      <c r="I105" s="84"/>
    </row>
  </sheetData>
  <mergeCells count="102">
    <mergeCell ref="D13:E13"/>
    <mergeCell ref="D26:E26"/>
    <mergeCell ref="D27:E27"/>
    <mergeCell ref="D42:E42"/>
    <mergeCell ref="D43:E43"/>
    <mergeCell ref="B89:I89"/>
    <mergeCell ref="D90:E90"/>
    <mergeCell ref="D96:E96"/>
    <mergeCell ref="D98:E98"/>
    <mergeCell ref="B68:I68"/>
    <mergeCell ref="D69:E69"/>
    <mergeCell ref="D78:E78"/>
    <mergeCell ref="D79:E79"/>
    <mergeCell ref="B80:H80"/>
    <mergeCell ref="D70:E70"/>
    <mergeCell ref="D77:E77"/>
    <mergeCell ref="D71:E71"/>
    <mergeCell ref="D73:E73"/>
    <mergeCell ref="D74:E74"/>
    <mergeCell ref="D75:E75"/>
    <mergeCell ref="D76:E76"/>
    <mergeCell ref="D72:E72"/>
    <mergeCell ref="B60:I60"/>
    <mergeCell ref="D61:E61"/>
    <mergeCell ref="D63:E63"/>
    <mergeCell ref="B55:I55"/>
    <mergeCell ref="D56:E56"/>
    <mergeCell ref="D57:E57"/>
    <mergeCell ref="D58:E58"/>
    <mergeCell ref="B59:H59"/>
    <mergeCell ref="B99:H99"/>
    <mergeCell ref="D97:E97"/>
    <mergeCell ref="D91:E91"/>
    <mergeCell ref="D92:E92"/>
    <mergeCell ref="D93:E93"/>
    <mergeCell ref="D94:E94"/>
    <mergeCell ref="D95:E95"/>
    <mergeCell ref="B81:I81"/>
    <mergeCell ref="D82:E82"/>
    <mergeCell ref="D86:E86"/>
    <mergeCell ref="D87:E87"/>
    <mergeCell ref="B88:H88"/>
    <mergeCell ref="D85:E85"/>
    <mergeCell ref="D84:E84"/>
    <mergeCell ref="D83:E83"/>
    <mergeCell ref="D33:E33"/>
    <mergeCell ref="D38:E38"/>
    <mergeCell ref="D35:E35"/>
    <mergeCell ref="D37:E37"/>
    <mergeCell ref="B104:E104"/>
    <mergeCell ref="B105:E105"/>
    <mergeCell ref="G105:I105"/>
    <mergeCell ref="B54:H54"/>
    <mergeCell ref="B48:H48"/>
    <mergeCell ref="B49:I49"/>
    <mergeCell ref="D50:E50"/>
    <mergeCell ref="D52:E52"/>
    <mergeCell ref="D53:E53"/>
    <mergeCell ref="D51:E51"/>
    <mergeCell ref="B39:H39"/>
    <mergeCell ref="B40:I40"/>
    <mergeCell ref="D41:E41"/>
    <mergeCell ref="D46:E46"/>
    <mergeCell ref="D47:E47"/>
    <mergeCell ref="D44:E44"/>
    <mergeCell ref="D65:E65"/>
    <mergeCell ref="D66:E66"/>
    <mergeCell ref="B67:H67"/>
    <mergeCell ref="D64:E64"/>
    <mergeCell ref="B16:H16"/>
    <mergeCell ref="B17:I17"/>
    <mergeCell ref="D18:E18"/>
    <mergeCell ref="D20:E20"/>
    <mergeCell ref="D21:E21"/>
    <mergeCell ref="B22:H22"/>
    <mergeCell ref="B30:H30"/>
    <mergeCell ref="B31:I31"/>
    <mergeCell ref="D32:E32"/>
    <mergeCell ref="B23:I23"/>
    <mergeCell ref="D24:E24"/>
    <mergeCell ref="D28:E28"/>
    <mergeCell ref="D29:E29"/>
    <mergeCell ref="D25:E25"/>
    <mergeCell ref="D34:E34"/>
    <mergeCell ref="H8:H9"/>
    <mergeCell ref="I8:I9"/>
    <mergeCell ref="B103:I103"/>
    <mergeCell ref="D8:E9"/>
    <mergeCell ref="B8:B9"/>
    <mergeCell ref="C8:C9"/>
    <mergeCell ref="F8:F9"/>
    <mergeCell ref="G8:G9"/>
    <mergeCell ref="B100:H100"/>
    <mergeCell ref="B10:I10"/>
    <mergeCell ref="D11:E11"/>
    <mergeCell ref="D12:E12"/>
    <mergeCell ref="D15:E15"/>
    <mergeCell ref="D14:E14"/>
    <mergeCell ref="D19:E19"/>
    <mergeCell ref="D36:E36"/>
    <mergeCell ref="D45:E45"/>
    <mergeCell ref="D62:E62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8"/>
  <sheetViews>
    <sheetView zoomScaleNormal="100" workbookViewId="0">
      <selection activeCell="R24" sqref="R24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33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113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114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115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45019</v>
      </c>
    </row>
    <row r="8" spans="2:10" ht="12.75" customHeight="1" x14ac:dyDescent="0.3">
      <c r="B8" s="126" t="s">
        <v>20</v>
      </c>
      <c r="C8" s="119" t="s">
        <v>27</v>
      </c>
      <c r="D8" s="124" t="s">
        <v>21</v>
      </c>
      <c r="E8" s="121"/>
      <c r="F8" s="119" t="s">
        <v>22</v>
      </c>
      <c r="G8" s="119" t="s">
        <v>23</v>
      </c>
      <c r="H8" s="119" t="s">
        <v>24</v>
      </c>
      <c r="I8" s="121" t="s">
        <v>26</v>
      </c>
    </row>
    <row r="9" spans="2:10" ht="24" customHeight="1" x14ac:dyDescent="0.3">
      <c r="B9" s="127"/>
      <c r="C9" s="120"/>
      <c r="D9" s="125"/>
      <c r="E9" s="122"/>
      <c r="F9" s="128"/>
      <c r="G9" s="128"/>
      <c r="H9" s="120"/>
      <c r="I9" s="122"/>
    </row>
    <row r="10" spans="2:10" x14ac:dyDescent="0.3">
      <c r="B10" s="114" t="s">
        <v>71</v>
      </c>
      <c r="C10" s="115"/>
      <c r="D10" s="115"/>
      <c r="E10" s="115"/>
      <c r="F10" s="115"/>
      <c r="G10" s="115"/>
      <c r="H10" s="115"/>
      <c r="I10" s="116"/>
    </row>
    <row r="11" spans="2:10" ht="39.6" x14ac:dyDescent="0.3">
      <c r="B11" s="19">
        <v>1</v>
      </c>
      <c r="C11" s="20" t="s">
        <v>94</v>
      </c>
      <c r="D11" s="117" t="s">
        <v>30</v>
      </c>
      <c r="E11" s="118"/>
      <c r="F11" s="24" t="s">
        <v>144</v>
      </c>
      <c r="G11" s="25" t="s">
        <v>99</v>
      </c>
      <c r="H11" s="25">
        <v>1</v>
      </c>
      <c r="I11" s="26">
        <v>3000</v>
      </c>
    </row>
    <row r="12" spans="2:10" ht="39.6" x14ac:dyDescent="0.3">
      <c r="B12" s="19">
        <v>2</v>
      </c>
      <c r="C12" s="20" t="s">
        <v>94</v>
      </c>
      <c r="D12" s="117" t="s">
        <v>30</v>
      </c>
      <c r="E12" s="118"/>
      <c r="F12" s="24" t="s">
        <v>145</v>
      </c>
      <c r="G12" s="25" t="s">
        <v>99</v>
      </c>
      <c r="H12" s="25">
        <v>1</v>
      </c>
      <c r="I12" s="26">
        <v>2400</v>
      </c>
    </row>
    <row r="13" spans="2:10" x14ac:dyDescent="0.3">
      <c r="B13" s="132" t="s">
        <v>72</v>
      </c>
      <c r="C13" s="133"/>
      <c r="D13" s="133"/>
      <c r="E13" s="133"/>
      <c r="F13" s="133"/>
      <c r="G13" s="133"/>
      <c r="H13" s="134"/>
      <c r="I13" s="41">
        <f>SUM(I11:I12)</f>
        <v>5400</v>
      </c>
    </row>
    <row r="14" spans="2:10" x14ac:dyDescent="0.3">
      <c r="B14" s="114" t="s">
        <v>73</v>
      </c>
      <c r="C14" s="115"/>
      <c r="D14" s="115"/>
      <c r="E14" s="115"/>
      <c r="F14" s="115"/>
      <c r="G14" s="115"/>
      <c r="H14" s="115"/>
      <c r="I14" s="116"/>
    </row>
    <row r="15" spans="2:10" ht="26.4" x14ac:dyDescent="0.3">
      <c r="B15" s="19">
        <v>1</v>
      </c>
      <c r="C15" s="20" t="s">
        <v>95</v>
      </c>
      <c r="D15" s="117" t="s">
        <v>30</v>
      </c>
      <c r="E15" s="118"/>
      <c r="F15" s="24" t="s">
        <v>148</v>
      </c>
      <c r="G15" s="25" t="s">
        <v>99</v>
      </c>
      <c r="H15" s="25">
        <v>1</v>
      </c>
      <c r="I15" s="26">
        <v>2500</v>
      </c>
    </row>
    <row r="16" spans="2:10" x14ac:dyDescent="0.3">
      <c r="B16" s="132" t="s">
        <v>74</v>
      </c>
      <c r="C16" s="133"/>
      <c r="D16" s="133"/>
      <c r="E16" s="133"/>
      <c r="F16" s="133"/>
      <c r="G16" s="133"/>
      <c r="H16" s="134"/>
      <c r="I16" s="41">
        <f>SUM(I15:I15)</f>
        <v>2500</v>
      </c>
    </row>
    <row r="17" spans="2:9" x14ac:dyDescent="0.3">
      <c r="B17" s="114" t="s">
        <v>81</v>
      </c>
      <c r="C17" s="115"/>
      <c r="D17" s="115"/>
      <c r="E17" s="115"/>
      <c r="F17" s="115"/>
      <c r="G17" s="115"/>
      <c r="H17" s="115"/>
      <c r="I17" s="116"/>
    </row>
    <row r="18" spans="2:9" x14ac:dyDescent="0.3">
      <c r="B18" s="19">
        <v>1</v>
      </c>
      <c r="C18" s="20" t="s">
        <v>101</v>
      </c>
      <c r="D18" s="117" t="s">
        <v>30</v>
      </c>
      <c r="E18" s="118"/>
      <c r="F18" s="24" t="s">
        <v>158</v>
      </c>
      <c r="G18" s="25" t="s">
        <v>99</v>
      </c>
      <c r="H18" s="25">
        <v>1</v>
      </c>
      <c r="I18" s="26">
        <v>400</v>
      </c>
    </row>
    <row r="19" spans="2:9" x14ac:dyDescent="0.3">
      <c r="B19" s="132" t="s">
        <v>82</v>
      </c>
      <c r="C19" s="133"/>
      <c r="D19" s="133"/>
      <c r="E19" s="133"/>
      <c r="F19" s="133"/>
      <c r="G19" s="133"/>
      <c r="H19" s="134"/>
      <c r="I19" s="41">
        <f>SUM(I18:I18)</f>
        <v>400</v>
      </c>
    </row>
    <row r="20" spans="2:9" x14ac:dyDescent="0.3">
      <c r="B20" s="114" t="s">
        <v>85</v>
      </c>
      <c r="C20" s="115"/>
      <c r="D20" s="115"/>
      <c r="E20" s="115"/>
      <c r="F20" s="115"/>
      <c r="G20" s="115"/>
      <c r="H20" s="115"/>
      <c r="I20" s="116"/>
    </row>
    <row r="21" spans="2:9" ht="26.4" x14ac:dyDescent="0.3">
      <c r="B21" s="19">
        <v>1</v>
      </c>
      <c r="C21" s="20" t="s">
        <v>103</v>
      </c>
      <c r="D21" s="117" t="s">
        <v>30</v>
      </c>
      <c r="E21" s="118"/>
      <c r="F21" s="24" t="s">
        <v>160</v>
      </c>
      <c r="G21" s="25" t="s">
        <v>99</v>
      </c>
      <c r="H21" s="25">
        <v>1</v>
      </c>
      <c r="I21" s="26">
        <v>2279</v>
      </c>
    </row>
    <row r="22" spans="2:9" x14ac:dyDescent="0.3">
      <c r="B22" s="132" t="s">
        <v>86</v>
      </c>
      <c r="C22" s="133"/>
      <c r="D22" s="133"/>
      <c r="E22" s="133"/>
      <c r="F22" s="133"/>
      <c r="G22" s="133"/>
      <c r="H22" s="134"/>
      <c r="I22" s="41">
        <f>SUM(I21:I21)</f>
        <v>2279</v>
      </c>
    </row>
    <row r="23" spans="2:9" ht="15.6" x14ac:dyDescent="0.3">
      <c r="B23" s="129" t="s">
        <v>93</v>
      </c>
      <c r="C23" s="130"/>
      <c r="D23" s="130"/>
      <c r="E23" s="130"/>
      <c r="F23" s="130"/>
      <c r="G23" s="130"/>
      <c r="H23" s="131"/>
      <c r="I23" s="31">
        <f>I13+I16+I19+I22</f>
        <v>10579</v>
      </c>
    </row>
    <row r="24" spans="2:9" x14ac:dyDescent="0.3">
      <c r="B24" s="21"/>
      <c r="C24" s="21"/>
      <c r="D24" s="22"/>
      <c r="E24" s="22"/>
      <c r="F24" s="22"/>
      <c r="G24" s="22"/>
      <c r="H24" s="22"/>
      <c r="I24" s="23"/>
    </row>
    <row r="25" spans="2:9" x14ac:dyDescent="0.3">
      <c r="B25" s="14"/>
      <c r="C25" s="14"/>
      <c r="D25" s="14"/>
      <c r="E25" s="14"/>
      <c r="F25" s="14"/>
      <c r="G25" s="14"/>
      <c r="H25" s="14"/>
      <c r="I25" s="14"/>
    </row>
    <row r="26" spans="2:9" ht="29.25" customHeight="1" x14ac:dyDescent="0.3">
      <c r="B26" s="123"/>
      <c r="C26" s="123"/>
      <c r="D26" s="123"/>
      <c r="E26" s="123"/>
      <c r="F26" s="123"/>
      <c r="G26" s="123"/>
      <c r="H26" s="123"/>
      <c r="I26" s="123"/>
    </row>
    <row r="27" spans="2:9" ht="14.4" x14ac:dyDescent="0.3">
      <c r="B27" s="83"/>
      <c r="C27" s="83"/>
      <c r="D27" s="83"/>
      <c r="E27" s="83"/>
    </row>
    <row r="28" spans="2:9" ht="14.4" x14ac:dyDescent="0.3">
      <c r="B28" s="84"/>
      <c r="C28" s="84"/>
      <c r="D28" s="84"/>
      <c r="E28" s="84"/>
      <c r="G28" s="84"/>
      <c r="H28" s="84"/>
      <c r="I28" s="84"/>
    </row>
  </sheetData>
  <mergeCells count="25">
    <mergeCell ref="D21:E21"/>
    <mergeCell ref="B19:H19"/>
    <mergeCell ref="B17:I17"/>
    <mergeCell ref="D18:E18"/>
    <mergeCell ref="B16:H16"/>
    <mergeCell ref="D12:E12"/>
    <mergeCell ref="B13:H13"/>
    <mergeCell ref="B14:I14"/>
    <mergeCell ref="B20:I20"/>
    <mergeCell ref="B28:E28"/>
    <mergeCell ref="G28:I28"/>
    <mergeCell ref="B8:B9"/>
    <mergeCell ref="C8:C9"/>
    <mergeCell ref="D8:E9"/>
    <mergeCell ref="F8:F9"/>
    <mergeCell ref="G8:G9"/>
    <mergeCell ref="H8:H9"/>
    <mergeCell ref="I8:I9"/>
    <mergeCell ref="B26:I26"/>
    <mergeCell ref="B23:H23"/>
    <mergeCell ref="B10:I10"/>
    <mergeCell ref="D11:E11"/>
    <mergeCell ref="B27:E27"/>
    <mergeCell ref="B22:H22"/>
    <mergeCell ref="D15:E15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59"/>
  <sheetViews>
    <sheetView tabSelected="1" showRuler="0" zoomScaleNormal="100" workbookViewId="0">
      <selection activeCell="N3" sqref="N3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70" t="s">
        <v>108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x14ac:dyDescent="0.3">
      <c r="A2" s="170" t="s">
        <v>123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x14ac:dyDescent="0.3">
      <c r="A3" s="171" t="s">
        <v>116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x14ac:dyDescent="0.3">
      <c r="A4" s="56" t="s">
        <v>125</v>
      </c>
      <c r="B4" s="57"/>
      <c r="C4" s="57"/>
      <c r="D4" s="58"/>
      <c r="E4" s="56" t="s">
        <v>126</v>
      </c>
      <c r="F4" s="57"/>
      <c r="G4" s="57"/>
      <c r="H4" s="57"/>
      <c r="I4" s="58"/>
      <c r="J4" s="56" t="s">
        <v>136</v>
      </c>
      <c r="K4" s="57"/>
      <c r="L4" s="57"/>
      <c r="M4" s="58"/>
    </row>
    <row r="5" spans="1:13" x14ac:dyDescent="0.3">
      <c r="A5" s="56" t="s">
        <v>119</v>
      </c>
      <c r="B5" s="58"/>
      <c r="C5" s="56" t="s">
        <v>127</v>
      </c>
      <c r="D5" s="57"/>
      <c r="E5" s="57"/>
      <c r="F5" s="57"/>
      <c r="G5" s="57"/>
      <c r="H5" s="58"/>
      <c r="I5" s="56" t="s">
        <v>128</v>
      </c>
      <c r="J5" s="57"/>
      <c r="K5" s="57"/>
      <c r="L5" s="57"/>
      <c r="M5" s="58"/>
    </row>
    <row r="6" spans="1:13" x14ac:dyDescent="0.3">
      <c r="A6" s="56" t="s">
        <v>129</v>
      </c>
      <c r="B6" s="57"/>
      <c r="C6" s="57"/>
      <c r="D6" s="57"/>
      <c r="E6" s="57"/>
      <c r="F6" s="57"/>
      <c r="G6" s="58"/>
      <c r="H6" s="56" t="s">
        <v>130</v>
      </c>
      <c r="I6" s="57"/>
      <c r="J6" s="57"/>
      <c r="K6" s="57"/>
      <c r="L6" s="57"/>
      <c r="M6" s="58"/>
    </row>
    <row r="7" spans="1:13" x14ac:dyDescent="0.3">
      <c r="A7" s="53" t="s">
        <v>131</v>
      </c>
      <c r="B7" s="53"/>
      <c r="C7" s="53"/>
      <c r="D7" s="53"/>
      <c r="E7" s="53" t="s">
        <v>132</v>
      </c>
      <c r="F7" s="53"/>
      <c r="G7" s="53"/>
      <c r="H7" s="53"/>
      <c r="I7" s="53"/>
      <c r="J7" s="53"/>
      <c r="K7" s="53" t="s">
        <v>133</v>
      </c>
      <c r="L7" s="53"/>
      <c r="M7" s="53"/>
    </row>
    <row r="8" spans="1:13" x14ac:dyDescent="0.3">
      <c r="A8" s="53" t="s">
        <v>134</v>
      </c>
      <c r="B8" s="53"/>
      <c r="C8" s="53"/>
      <c r="D8" s="53"/>
      <c r="E8" s="53"/>
      <c r="F8" s="53"/>
      <c r="G8" s="53"/>
      <c r="H8" s="57" t="s">
        <v>135</v>
      </c>
      <c r="I8" s="57"/>
      <c r="J8" s="57"/>
      <c r="K8" s="57"/>
      <c r="L8" s="57"/>
      <c r="M8" s="58"/>
    </row>
    <row r="9" spans="1:13" x14ac:dyDescent="0.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ht="38.25" customHeight="1" x14ac:dyDescent="0.3">
      <c r="A10" s="169" t="s">
        <v>35</v>
      </c>
      <c r="B10" s="169"/>
      <c r="C10" s="169"/>
      <c r="D10" s="169"/>
      <c r="E10" s="175" t="s">
        <v>36</v>
      </c>
      <c r="F10" s="175"/>
      <c r="G10" s="172" t="s">
        <v>37</v>
      </c>
      <c r="H10" s="173"/>
      <c r="I10" s="174"/>
      <c r="J10" s="172" t="s">
        <v>38</v>
      </c>
      <c r="K10" s="173"/>
      <c r="L10" s="174"/>
      <c r="M10" s="34" t="s">
        <v>39</v>
      </c>
    </row>
    <row r="11" spans="1:13" x14ac:dyDescent="0.3">
      <c r="A11" s="181" t="s">
        <v>40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3"/>
    </row>
    <row r="12" spans="1:13" x14ac:dyDescent="0.3">
      <c r="A12" s="184" t="s">
        <v>41</v>
      </c>
      <c r="B12" s="185"/>
      <c r="C12" s="185"/>
      <c r="D12" s="186"/>
      <c r="E12" s="107">
        <v>0</v>
      </c>
      <c r="F12" s="53"/>
      <c r="G12" s="138">
        <v>112317.48</v>
      </c>
      <c r="H12" s="177"/>
      <c r="I12" s="176"/>
      <c r="J12" s="138">
        <v>99332.15</v>
      </c>
      <c r="K12" s="177"/>
      <c r="L12" s="176"/>
      <c r="M12" s="38">
        <v>12920.41</v>
      </c>
    </row>
    <row r="13" spans="1:13" ht="14.25" customHeight="1" x14ac:dyDescent="0.3">
      <c r="A13" s="135" t="s">
        <v>42</v>
      </c>
      <c r="B13" s="159"/>
      <c r="C13" s="159"/>
      <c r="D13" s="160"/>
      <c r="E13" s="144">
        <v>0</v>
      </c>
      <c r="F13" s="144"/>
      <c r="G13" s="144">
        <v>112317.48</v>
      </c>
      <c r="H13" s="144"/>
      <c r="I13" s="144"/>
      <c r="J13" s="138">
        <v>99332.17</v>
      </c>
      <c r="K13" s="177"/>
      <c r="L13" s="176"/>
      <c r="M13" s="38">
        <v>12920.4</v>
      </c>
    </row>
    <row r="14" spans="1:13" ht="21" customHeight="1" x14ac:dyDescent="0.3">
      <c r="A14" s="90" t="s">
        <v>43</v>
      </c>
      <c r="B14" s="91"/>
      <c r="C14" s="91"/>
      <c r="D14" s="92"/>
      <c r="E14" s="136"/>
      <c r="F14" s="137"/>
      <c r="G14" s="136">
        <f>SUM(G12:G13)</f>
        <v>224634.96</v>
      </c>
      <c r="H14" s="158"/>
      <c r="I14" s="137"/>
      <c r="J14" s="136">
        <f>SUM(J12:J13)</f>
        <v>198664.32000000001</v>
      </c>
      <c r="K14" s="91"/>
      <c r="L14" s="92"/>
      <c r="M14" s="37">
        <f>SUM(M12:M13)</f>
        <v>25840.809999999998</v>
      </c>
    </row>
    <row r="15" spans="1:13" x14ac:dyDescent="0.3">
      <c r="A15" s="61" t="s">
        <v>16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49">
        <v>5168.1499999999996</v>
      </c>
    </row>
    <row r="16" spans="1:13" x14ac:dyDescent="0.3">
      <c r="A16" s="90" t="s">
        <v>137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2"/>
      <c r="M16" s="49">
        <v>7112.05</v>
      </c>
    </row>
    <row r="17" spans="1:13" x14ac:dyDescent="0.3">
      <c r="A17" s="90" t="s">
        <v>138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2"/>
      <c r="M17" s="52">
        <v>948.31</v>
      </c>
    </row>
    <row r="18" spans="1:13" x14ac:dyDescent="0.3">
      <c r="A18" s="90" t="s">
        <v>139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2"/>
      <c r="M18" s="49">
        <v>118.7</v>
      </c>
    </row>
    <row r="19" spans="1:13" x14ac:dyDescent="0.3">
      <c r="A19" s="90" t="s">
        <v>140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2"/>
      <c r="M19" s="49">
        <v>4741.38</v>
      </c>
    </row>
    <row r="20" spans="1:13" x14ac:dyDescent="0.3">
      <c r="A20" s="111" t="s">
        <v>141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3"/>
      <c r="M20" s="49">
        <v>7112.07</v>
      </c>
    </row>
    <row r="21" spans="1:13" x14ac:dyDescent="0.3">
      <c r="A21" s="90" t="s">
        <v>57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2"/>
      <c r="M21" s="51">
        <v>166.01</v>
      </c>
    </row>
    <row r="22" spans="1:13" x14ac:dyDescent="0.3">
      <c r="A22" s="181" t="s">
        <v>44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3"/>
    </row>
    <row r="23" spans="1:13" x14ac:dyDescent="0.3">
      <c r="A23" s="178" t="s">
        <v>13</v>
      </c>
      <c r="B23" s="179"/>
      <c r="C23" s="179"/>
      <c r="D23" s="180"/>
      <c r="E23" s="138">
        <v>0</v>
      </c>
      <c r="F23" s="176"/>
      <c r="G23" s="138">
        <v>1453.7</v>
      </c>
      <c r="H23" s="177"/>
      <c r="I23" s="176"/>
      <c r="J23" s="138">
        <f>G23-M23</f>
        <v>1275.8800000000001</v>
      </c>
      <c r="K23" s="139"/>
      <c r="L23" s="140"/>
      <c r="M23" s="4">
        <v>177.82</v>
      </c>
    </row>
    <row r="24" spans="1:13" ht="14.25" customHeight="1" x14ac:dyDescent="0.3">
      <c r="A24" s="90" t="s">
        <v>14</v>
      </c>
      <c r="B24" s="91"/>
      <c r="C24" s="91"/>
      <c r="D24" s="92"/>
      <c r="E24" s="144">
        <v>0</v>
      </c>
      <c r="F24" s="144"/>
      <c r="G24" s="136">
        <v>650.95000000000005</v>
      </c>
      <c r="H24" s="158"/>
      <c r="I24" s="137"/>
      <c r="J24" s="138">
        <f t="shared" ref="J24:J25" si="0">G24-M24</f>
        <v>571.68000000000006</v>
      </c>
      <c r="K24" s="139"/>
      <c r="L24" s="140"/>
      <c r="M24" s="4">
        <v>79.27</v>
      </c>
    </row>
    <row r="25" spans="1:13" x14ac:dyDescent="0.3">
      <c r="A25" s="90" t="s">
        <v>15</v>
      </c>
      <c r="B25" s="91"/>
      <c r="C25" s="91"/>
      <c r="D25" s="92"/>
      <c r="E25" s="144">
        <v>0</v>
      </c>
      <c r="F25" s="144"/>
      <c r="G25" s="90">
        <v>27183.49</v>
      </c>
      <c r="H25" s="91"/>
      <c r="I25" s="92"/>
      <c r="J25" s="138">
        <f t="shared" si="0"/>
        <v>25930.2</v>
      </c>
      <c r="K25" s="139"/>
      <c r="L25" s="140"/>
      <c r="M25" s="4">
        <v>1253.29</v>
      </c>
    </row>
    <row r="26" spans="1:13" x14ac:dyDescent="0.3">
      <c r="A26" s="135" t="s">
        <v>142</v>
      </c>
      <c r="B26" s="91"/>
      <c r="C26" s="91"/>
      <c r="D26" s="92"/>
      <c r="E26" s="136">
        <v>0</v>
      </c>
      <c r="F26" s="137"/>
      <c r="G26" s="90">
        <v>43284.52</v>
      </c>
      <c r="H26" s="91"/>
      <c r="I26" s="92"/>
      <c r="J26" s="138">
        <f t="shared" ref="J26" si="1">G26-M26</f>
        <v>40303.429999999993</v>
      </c>
      <c r="K26" s="139"/>
      <c r="L26" s="140"/>
      <c r="M26" s="4">
        <v>2981.09</v>
      </c>
    </row>
    <row r="27" spans="1:13" ht="27.75" customHeight="1" x14ac:dyDescent="0.3">
      <c r="A27" s="135" t="s">
        <v>45</v>
      </c>
      <c r="B27" s="159"/>
      <c r="C27" s="159"/>
      <c r="D27" s="160"/>
      <c r="E27" s="144"/>
      <c r="F27" s="144"/>
      <c r="G27" s="136">
        <f>SUM(G23:G26)</f>
        <v>72572.66</v>
      </c>
      <c r="H27" s="158"/>
      <c r="I27" s="137"/>
      <c r="J27" s="90">
        <f>SUM(J23:J25)</f>
        <v>27777.760000000002</v>
      </c>
      <c r="K27" s="91"/>
      <c r="L27" s="92"/>
      <c r="M27" s="36">
        <f>SUM(M23:M26)</f>
        <v>4491.47</v>
      </c>
    </row>
    <row r="28" spans="1:13" ht="18.75" customHeight="1" x14ac:dyDescent="0.3">
      <c r="A28" s="135" t="s">
        <v>9</v>
      </c>
      <c r="B28" s="159"/>
      <c r="C28" s="159"/>
      <c r="D28" s="159"/>
      <c r="E28" s="144"/>
      <c r="F28" s="144"/>
      <c r="G28" s="136"/>
      <c r="H28" s="158"/>
      <c r="I28" s="137"/>
      <c r="J28" s="90"/>
      <c r="K28" s="91"/>
      <c r="L28" s="92"/>
      <c r="M28" s="36">
        <f>M14+M15+M16+M17+M18+M19+M20+M21+M27</f>
        <v>55698.95</v>
      </c>
    </row>
    <row r="29" spans="1:13" ht="17.25" customHeight="1" x14ac:dyDescent="0.3">
      <c r="A29" s="166" t="s">
        <v>46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8"/>
    </row>
    <row r="30" spans="1:13" x14ac:dyDescent="0.3">
      <c r="A30" s="5" t="s">
        <v>20</v>
      </c>
      <c r="B30" s="169" t="s">
        <v>47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46" t="s">
        <v>48</v>
      </c>
      <c r="M30" s="146"/>
    </row>
    <row r="31" spans="1:13" x14ac:dyDescent="0.3">
      <c r="A31" s="32">
        <v>1</v>
      </c>
      <c r="B31" s="145" t="s">
        <v>28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36">
        <f>5058.45*11</f>
        <v>55642.95</v>
      </c>
      <c r="M31" s="137"/>
    </row>
    <row r="32" spans="1:13" ht="15.75" customHeight="1" x14ac:dyDescent="0.3">
      <c r="A32" s="32">
        <v>2</v>
      </c>
      <c r="B32" s="145" t="s">
        <v>32</v>
      </c>
      <c r="C32" s="145"/>
      <c r="D32" s="145"/>
      <c r="E32" s="145"/>
      <c r="F32" s="145"/>
      <c r="G32" s="145"/>
      <c r="H32" s="145"/>
      <c r="I32" s="145"/>
      <c r="J32" s="145"/>
      <c r="K32" s="145"/>
      <c r="L32" s="90">
        <v>16240.79</v>
      </c>
      <c r="M32" s="92"/>
    </row>
    <row r="33" spans="1:18" ht="15.6" x14ac:dyDescent="0.3">
      <c r="A33" s="32">
        <v>3</v>
      </c>
      <c r="B33" s="145" t="s">
        <v>34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4">
        <f>187.35*11</f>
        <v>2060.85</v>
      </c>
      <c r="M33" s="144"/>
      <c r="R33" s="50"/>
    </row>
    <row r="34" spans="1:18" x14ac:dyDescent="0.3">
      <c r="A34" s="32">
        <v>4</v>
      </c>
      <c r="B34" s="112" t="s">
        <v>117</v>
      </c>
      <c r="C34" s="112"/>
      <c r="D34" s="112"/>
      <c r="E34" s="112"/>
      <c r="F34" s="112"/>
      <c r="G34" s="112"/>
      <c r="H34" s="112"/>
      <c r="I34" s="112"/>
      <c r="J34" s="112"/>
      <c r="K34" s="113"/>
      <c r="L34" s="136">
        <v>10579</v>
      </c>
      <c r="M34" s="137"/>
    </row>
    <row r="35" spans="1:18" x14ac:dyDescent="0.3">
      <c r="A35" s="32">
        <v>5</v>
      </c>
      <c r="B35" s="111" t="s">
        <v>118</v>
      </c>
      <c r="C35" s="112"/>
      <c r="D35" s="112"/>
      <c r="E35" s="112"/>
      <c r="F35" s="112"/>
      <c r="G35" s="112"/>
      <c r="H35" s="112"/>
      <c r="I35" s="112"/>
      <c r="J35" s="112"/>
      <c r="K35" s="113"/>
      <c r="L35" s="136">
        <f>210827.59-L31-L32-L33</f>
        <v>136883</v>
      </c>
      <c r="M35" s="137"/>
    </row>
    <row r="36" spans="1:18" x14ac:dyDescent="0.3">
      <c r="A36" s="163" t="s">
        <v>49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5"/>
      <c r="L36" s="161">
        <f>SUM(L31:L35)</f>
        <v>221406.59</v>
      </c>
      <c r="M36" s="162"/>
    </row>
    <row r="37" spans="1:18" x14ac:dyDescent="0.3">
      <c r="A37" s="151"/>
      <c r="B37" s="152"/>
      <c r="C37" s="152"/>
      <c r="D37" s="152"/>
      <c r="E37" s="152"/>
      <c r="F37" s="152"/>
      <c r="G37" s="152"/>
      <c r="H37" s="152"/>
      <c r="I37" s="152"/>
      <c r="J37" s="152"/>
      <c r="K37" s="153"/>
      <c r="L37" s="141"/>
      <c r="M37" s="141"/>
    </row>
    <row r="38" spans="1:18" x14ac:dyDescent="0.3">
      <c r="A38" s="147" t="s">
        <v>50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9"/>
      <c r="L38" s="142">
        <v>0</v>
      </c>
      <c r="M38" s="143"/>
    </row>
    <row r="39" spans="1:18" x14ac:dyDescent="0.3">
      <c r="A39" s="147" t="s">
        <v>54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9"/>
      <c r="L39" s="142">
        <f>M28</f>
        <v>55698.95</v>
      </c>
      <c r="M39" s="143"/>
    </row>
    <row r="40" spans="1:18" x14ac:dyDescent="0.3">
      <c r="A40" s="147" t="s">
        <v>51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9"/>
      <c r="L40" s="142">
        <f>J14</f>
        <v>198664.32000000001</v>
      </c>
      <c r="M40" s="143"/>
    </row>
    <row r="41" spans="1:18" x14ac:dyDescent="0.3">
      <c r="A41" s="147" t="s">
        <v>52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9"/>
      <c r="L41" s="142">
        <f>L36</f>
        <v>221406.59</v>
      </c>
      <c r="M41" s="143"/>
    </row>
    <row r="42" spans="1:18" x14ac:dyDescent="0.3">
      <c r="A42" s="147" t="s">
        <v>53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9"/>
      <c r="L42" s="142">
        <f>L40-L41</f>
        <v>-22742.26999999999</v>
      </c>
      <c r="M42" s="155"/>
      <c r="O42" s="43"/>
    </row>
    <row r="43" spans="1:18" x14ac:dyDescent="0.3">
      <c r="A43" s="33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</row>
    <row r="44" spans="1:18" x14ac:dyDescent="0.3">
      <c r="A44" s="35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0"/>
      <c r="M44" s="150"/>
    </row>
    <row r="45" spans="1:18" x14ac:dyDescent="0.3">
      <c r="A45" s="35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</row>
    <row r="46" spans="1:18" x14ac:dyDescent="0.3">
      <c r="A46" s="35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</row>
    <row r="47" spans="1:18" x14ac:dyDescent="0.3">
      <c r="A47" s="1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"/>
      <c r="M47" s="1"/>
    </row>
    <row r="48" spans="1:18" x14ac:dyDescent="0.3">
      <c r="A48" s="1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</sheetData>
  <mergeCells count="104">
    <mergeCell ref="A22:M22"/>
    <mergeCell ref="G12:I12"/>
    <mergeCell ref="G13:I13"/>
    <mergeCell ref="J13:L13"/>
    <mergeCell ref="A21:L21"/>
    <mergeCell ref="J12:L12"/>
    <mergeCell ref="A13:D13"/>
    <mergeCell ref="A1:M1"/>
    <mergeCell ref="A2:M2"/>
    <mergeCell ref="A3:M3"/>
    <mergeCell ref="G10:I10"/>
    <mergeCell ref="J10:L10"/>
    <mergeCell ref="A10:D10"/>
    <mergeCell ref="E10:F10"/>
    <mergeCell ref="A9:M9"/>
    <mergeCell ref="A4:D4"/>
    <mergeCell ref="E4:I4"/>
    <mergeCell ref="J4:M4"/>
    <mergeCell ref="A5:B5"/>
    <mergeCell ref="L36:M36"/>
    <mergeCell ref="E28:F28"/>
    <mergeCell ref="G28:I28"/>
    <mergeCell ref="J28:L28"/>
    <mergeCell ref="A36:K36"/>
    <mergeCell ref="B32:K32"/>
    <mergeCell ref="L31:M31"/>
    <mergeCell ref="L32:M32"/>
    <mergeCell ref="A29:M29"/>
    <mergeCell ref="L33:M33"/>
    <mergeCell ref="B30:K30"/>
    <mergeCell ref="B34:K34"/>
    <mergeCell ref="L34:M34"/>
    <mergeCell ref="B35:K35"/>
    <mergeCell ref="L35:M35"/>
    <mergeCell ref="A28:D28"/>
    <mergeCell ref="A40:K40"/>
    <mergeCell ref="A41:K41"/>
    <mergeCell ref="B45:K45"/>
    <mergeCell ref="A37:K37"/>
    <mergeCell ref="A38:K38"/>
    <mergeCell ref="B47:K47"/>
    <mergeCell ref="B48:K48"/>
    <mergeCell ref="L48:M48"/>
    <mergeCell ref="A39:K39"/>
    <mergeCell ref="L39:M39"/>
    <mergeCell ref="L41:M41"/>
    <mergeCell ref="L42:M42"/>
    <mergeCell ref="L43:M43"/>
    <mergeCell ref="L44:M44"/>
    <mergeCell ref="L45:M45"/>
    <mergeCell ref="L46:M46"/>
    <mergeCell ref="L40:M40"/>
    <mergeCell ref="B43:K43"/>
    <mergeCell ref="B44:K44"/>
    <mergeCell ref="B46:K46"/>
    <mergeCell ref="A42:K42"/>
    <mergeCell ref="C5:H5"/>
    <mergeCell ref="I5:M5"/>
    <mergeCell ref="A6:G6"/>
    <mergeCell ref="H6:M6"/>
    <mergeCell ref="A7:D7"/>
    <mergeCell ref="E7:J7"/>
    <mergeCell ref="K7:M7"/>
    <mergeCell ref="L37:M37"/>
    <mergeCell ref="L38:M38"/>
    <mergeCell ref="E27:F27"/>
    <mergeCell ref="E25:F25"/>
    <mergeCell ref="E24:F24"/>
    <mergeCell ref="B33:K33"/>
    <mergeCell ref="L30:M30"/>
    <mergeCell ref="B31:K31"/>
    <mergeCell ref="G27:I27"/>
    <mergeCell ref="J27:L27"/>
    <mergeCell ref="A27:D27"/>
    <mergeCell ref="A24:D24"/>
    <mergeCell ref="G24:I24"/>
    <mergeCell ref="J24:L24"/>
    <mergeCell ref="A25:D25"/>
    <mergeCell ref="G25:I25"/>
    <mergeCell ref="J25:L25"/>
    <mergeCell ref="A18:L18"/>
    <mergeCell ref="A19:L19"/>
    <mergeCell ref="A20:L20"/>
    <mergeCell ref="A26:D26"/>
    <mergeCell ref="E26:F26"/>
    <mergeCell ref="G26:I26"/>
    <mergeCell ref="J26:L26"/>
    <mergeCell ref="A8:G8"/>
    <mergeCell ref="H8:M8"/>
    <mergeCell ref="A15:L15"/>
    <mergeCell ref="A16:L16"/>
    <mergeCell ref="A17:L17"/>
    <mergeCell ref="E13:F13"/>
    <mergeCell ref="A14:D14"/>
    <mergeCell ref="E14:F14"/>
    <mergeCell ref="G14:I14"/>
    <mergeCell ref="E23:F23"/>
    <mergeCell ref="G23:I23"/>
    <mergeCell ref="J23:L23"/>
    <mergeCell ref="A23:D23"/>
    <mergeCell ref="A11:M11"/>
    <mergeCell ref="A12:D12"/>
    <mergeCell ref="E12:F12"/>
    <mergeCell ref="J14:L14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Энгельса 3</vt:lpstr>
      <vt:lpstr>СОДЕРЖАНИЕ ЖИЛЬЯ</vt:lpstr>
      <vt:lpstr>РЕМОНТ ЖИЛЬЯ</vt:lpstr>
      <vt:lpstr>Энгельса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2023-04-03T07:16:28Z</dcterms:modified>
</cp:coreProperties>
</file>