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конькова\2022г\ул. 22-я Садовая плрщадка, д. 2а\"/>
    </mc:Choice>
  </mc:AlternateContent>
  <xr:revisionPtr revIDLastSave="0" documentId="13_ncr:1_{4ED2C38F-15B3-4AC1-8C40-EFEF6EB4F8C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22-я Садовая пл-ка 2а" sheetId="1" r:id="rId1"/>
    <sheet name="СОДЕРЖАНИЕ ЖИЛЬЯ" sheetId="2" r:id="rId2"/>
    <sheet name="РЕМОНТ ЖИЛЬЯ" sheetId="3" r:id="rId3"/>
    <sheet name="ОТЧЕТ 22-я Садовая 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4" l="1"/>
  <c r="M19" i="4"/>
  <c r="M18" i="4"/>
  <c r="M17" i="4"/>
  <c r="K30" i="1" l="1"/>
  <c r="K31" i="1"/>
  <c r="K33" i="1"/>
  <c r="K34" i="1"/>
  <c r="K35" i="1"/>
  <c r="K36" i="1"/>
  <c r="K37" i="1"/>
  <c r="K39" i="1"/>
  <c r="K40" i="1"/>
  <c r="K29" i="1"/>
  <c r="I72" i="2"/>
  <c r="I66" i="2"/>
  <c r="I59" i="2"/>
  <c r="I54" i="2"/>
  <c r="I49" i="2"/>
  <c r="I44" i="2"/>
  <c r="I38" i="2"/>
  <c r="I15" i="3"/>
  <c r="I38" i="1" s="1"/>
  <c r="K38" i="1" s="1"/>
  <c r="K47" i="1"/>
  <c r="I47" i="1"/>
  <c r="K46" i="1"/>
  <c r="I46" i="1"/>
  <c r="K45" i="1"/>
  <c r="I45" i="1"/>
  <c r="I32" i="2" l="1"/>
  <c r="I27" i="2"/>
  <c r="I22" i="2"/>
  <c r="I17" i="2"/>
  <c r="I12" i="2"/>
  <c r="I11" i="2"/>
  <c r="I70" i="2"/>
  <c r="I74" i="2" s="1"/>
  <c r="I65" i="2"/>
  <c r="I68" i="2" s="1"/>
  <c r="I22" i="1" s="1"/>
  <c r="K22" i="1" s="1"/>
  <c r="I58" i="2"/>
  <c r="I63" i="2" s="1"/>
  <c r="I21" i="1" s="1"/>
  <c r="K21" i="1" s="1"/>
  <c r="I53" i="2"/>
  <c r="I56" i="2" s="1"/>
  <c r="I20" i="1" s="1"/>
  <c r="K20" i="1" s="1"/>
  <c r="I48" i="2"/>
  <c r="I51" i="2" s="1"/>
  <c r="I19" i="1" s="1"/>
  <c r="K19" i="1" s="1"/>
  <c r="I42" i="2"/>
  <c r="I46" i="2" s="1"/>
  <c r="I18" i="1" s="1"/>
  <c r="K18" i="1" s="1"/>
  <c r="I37" i="2"/>
  <c r="I40" i="2" s="1"/>
  <c r="I17" i="1" s="1"/>
  <c r="K17" i="1" s="1"/>
  <c r="I31" i="2"/>
  <c r="I35" i="2" s="1"/>
  <c r="I16" i="1" s="1"/>
  <c r="K16" i="1" s="1"/>
  <c r="I26" i="2"/>
  <c r="I29" i="2" s="1"/>
  <c r="I15" i="1" s="1"/>
  <c r="K15" i="1" s="1"/>
  <c r="I21" i="2"/>
  <c r="I16" i="2"/>
  <c r="I19" i="2" s="1"/>
  <c r="I13" i="1" s="1"/>
  <c r="K13" i="1" s="1"/>
  <c r="I23" i="1" l="1"/>
  <c r="K23" i="1" s="1"/>
  <c r="I24" i="2"/>
  <c r="I14" i="1" s="1"/>
  <c r="K14" i="1" s="1"/>
  <c r="G41" i="1" l="1"/>
  <c r="E41" i="1"/>
  <c r="G24" i="1"/>
  <c r="E24" i="1"/>
  <c r="C30" i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39" i="1" s="1"/>
  <c r="C40" i="1" s="1"/>
  <c r="M40" i="1" s="1"/>
  <c r="M41" i="1" s="1"/>
  <c r="M13" i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C23" i="1" s="1"/>
  <c r="M23" i="1" s="1"/>
  <c r="M24" i="1" s="1"/>
  <c r="C13" i="1"/>
  <c r="M29" i="1"/>
  <c r="M12" i="1"/>
  <c r="L7" i="1" l="1"/>
  <c r="L6" i="1"/>
  <c r="M46" i="1"/>
  <c r="M47" i="1"/>
  <c r="M45" i="1"/>
  <c r="L33" i="4" l="1"/>
  <c r="M20" i="4"/>
  <c r="J20" i="4"/>
  <c r="G20" i="4"/>
  <c r="E20" i="4"/>
  <c r="M12" i="4"/>
  <c r="M21" i="4" s="1"/>
  <c r="J12" i="4"/>
  <c r="G12" i="4"/>
  <c r="E12" i="4"/>
  <c r="I12" i="3" l="1"/>
  <c r="I7" i="3"/>
  <c r="I32" i="1" l="1"/>
  <c r="I16" i="3"/>
  <c r="I14" i="2"/>
  <c r="I12" i="1" l="1"/>
  <c r="I75" i="2"/>
  <c r="I41" i="1"/>
  <c r="K32" i="1"/>
  <c r="K41" i="1" s="1"/>
  <c r="K42" i="1" s="1"/>
  <c r="I7" i="2"/>
  <c r="K12" i="1" l="1"/>
  <c r="K24" i="1" s="1"/>
  <c r="K25" i="1" s="1"/>
  <c r="M54" i="1" s="1"/>
  <c r="I24" i="1"/>
  <c r="K48" i="1"/>
  <c r="I48" i="1"/>
  <c r="M48" i="1" l="1"/>
  <c r="M53" i="1" s="1"/>
</calcChain>
</file>

<file path=xl/sharedStrings.xml><?xml version="1.0" encoding="utf-8"?>
<sst xmlns="http://schemas.openxmlformats.org/spreadsheetml/2006/main" count="352" uniqueCount="144">
  <si>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</si>
  <si>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</si>
  <si>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</si>
  <si>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</si>
  <si>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</si>
  <si>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</si>
  <si>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</si>
  <si>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</si>
  <si>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</si>
  <si>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</si>
  <si>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</si>
  <si>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</si>
  <si>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</si>
  <si>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</si>
  <si>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</si>
  <si>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</si>
  <si>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</si>
  <si>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Вознаграждение председателю Совета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</si>
  <si>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</si>
  <si>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</si>
  <si>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</si>
  <si>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</si>
  <si>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</si>
  <si>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</si>
  <si>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</si>
  <si>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</si>
  <si>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</si>
  <si>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</si>
  <si>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</si>
  <si>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</si>
  <si>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</si>
  <si>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</si>
  <si>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</si>
  <si>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</si>
  <si>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</si>
  <si>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Ежемесячный обход и осмотр инженерных коммуникаций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</si>
  <si>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</si>
  <si>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</si>
  <si>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</si>
  <si>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</si>
  <si>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</si>
  <si>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</si>
  <si>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</si>
  <si>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</si>
  <si>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</si>
  <si>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</si>
  <si>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</si>
  <si>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</si>
  <si>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</si>
  <si>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</si>
  <si>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</si>
  <si>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</si>
  <si>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</si>
  <si>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</si>
  <si>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</si>
  <si>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</si>
  <si>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</si>
  <si>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</si>
  <si>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Лицевой счет МКД по адресу: г. Таганрог, ул.  22-я Садовая площадка,д.2А</t>
  </si>
  <si>
    <t>Протокол №1 от 04 сентября 2021г.</t>
  </si>
  <si>
    <t>Тариф -13,08 руб.</t>
  </si>
  <si>
    <t>Содержание общего имущества МКД -4,21 руб.</t>
  </si>
  <si>
    <t>Ремонт общего имущества МКД - 4,54 руб.</t>
  </si>
  <si>
    <t>Управление многоквартирным домом - 1,95 руб.</t>
  </si>
  <si>
    <t xml:space="preserve">Вознаграждение председателю МКД -2,00 руб. </t>
  </si>
  <si>
    <t>Содержание газовых сетей - 0,38 руб.</t>
  </si>
  <si>
    <t>Приказ ГЖИ № 2243-Л  от 30.11.21г.</t>
  </si>
  <si>
    <t>S жилых помещений - 403,81 м²</t>
  </si>
  <si>
    <t xml:space="preserve">Содержание газовых сетей </t>
  </si>
  <si>
    <t>на доме № 2-А по ул. 22-я Садовая площадка</t>
  </si>
  <si>
    <t>Управляющая компания ООО "УК "ЮгДомКомфорт" с  01.12.2021 г.</t>
  </si>
  <si>
    <t>дома по адресу: Ростовская область, г. Таганрог, ул.22-я Садовая площадка, д. 2-А</t>
  </si>
  <si>
    <t>Приказ ГЖИ № 2243-Л от 30.11.21г.</t>
  </si>
  <si>
    <t>Баланс дома на 01.01.2022г.</t>
  </si>
  <si>
    <t>Начисленно средств за 2022г.</t>
  </si>
  <si>
    <t>Оплачено средств за 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</si>
  <si>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</si>
  <si>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</si>
  <si>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</si>
  <si>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</si>
  <si>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</si>
  <si>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</si>
  <si>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</si>
  <si>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</si>
  <si>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</si>
  <si>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</si>
  <si>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</si>
  <si>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за 2022г.</t>
  </si>
  <si>
    <t>Задолженность на 31.12.2022г.</t>
  </si>
  <si>
    <t>Задолженность на 01.01.2022г.</t>
  </si>
  <si>
    <t>ЯНВАРЬ 2022г.</t>
  </si>
  <si>
    <t>ФЕВРАЛЬ 2022г.</t>
  </si>
  <si>
    <t>усл</t>
  </si>
  <si>
    <t>м2</t>
  </si>
  <si>
    <t>31.01.2022г.</t>
  </si>
  <si>
    <t>ИТОГО январь 2022г.</t>
  </si>
  <si>
    <t>28.02.2022г.</t>
  </si>
  <si>
    <t>МАРТ 2022г.</t>
  </si>
  <si>
    <t>ИТОГО февраль 2022г.</t>
  </si>
  <si>
    <t>ИТОГО март 2022г.</t>
  </si>
  <si>
    <t>АПРЕЛЬ 2022г.</t>
  </si>
  <si>
    <t>ИТОГО апрель 2022г.</t>
  </si>
  <si>
    <t>01.04.2022г.</t>
  </si>
  <si>
    <t>Замена светодиодных ламп 2 этаж</t>
  </si>
  <si>
    <t>МАЙ 2022г.</t>
  </si>
  <si>
    <t>ИТОГО май 2022г.</t>
  </si>
  <si>
    <t>Проверка вентканалов и дымоходов</t>
  </si>
  <si>
    <t>усл.</t>
  </si>
  <si>
    <t>ИЮНЬ 2022г.</t>
  </si>
  <si>
    <t>ИТОГО июнь 2022г.</t>
  </si>
  <si>
    <t>31.03.2022г.</t>
  </si>
  <si>
    <t>30.04.2022г.</t>
  </si>
  <si>
    <t>31.05.2022г.</t>
  </si>
  <si>
    <t>30.06.2022г.</t>
  </si>
  <si>
    <t>ИЮЛЬ 2022г.</t>
  </si>
  <si>
    <t>ИТОГО июль 2022г.</t>
  </si>
  <si>
    <t>Гидравлические испытания системы центрального отопления</t>
  </si>
  <si>
    <t>31.07.2022г.</t>
  </si>
  <si>
    <t>АВГУСТ 2022г.</t>
  </si>
  <si>
    <t>ИТОГО август 2022г.</t>
  </si>
  <si>
    <t>31.08.2022г.</t>
  </si>
  <si>
    <t>СЕНТЯБРЬ 2022г.</t>
  </si>
  <si>
    <t>30.09.2022г.</t>
  </si>
  <si>
    <t>ИТОГО сентябрь 2022г.</t>
  </si>
  <si>
    <t>ОКТЯБРЬ 2022г.</t>
  </si>
  <si>
    <t>ИТОГО октябрь 2022г.</t>
  </si>
  <si>
    <t>31.10.2022г.</t>
  </si>
  <si>
    <t>23.10.2022г.</t>
  </si>
  <si>
    <t>Замена светильника уличного освещения</t>
  </si>
  <si>
    <t>Запуск отопления после подачи теплоносителя</t>
  </si>
  <si>
    <t>НОЯБРЬ 2022г.</t>
  </si>
  <si>
    <t>ИТОГО ноябрь 2022г.</t>
  </si>
  <si>
    <t>30.11.2022г.</t>
  </si>
  <si>
    <t>ДЕКАБРЬ 2022г.</t>
  </si>
  <si>
    <t>31.12.2022г.</t>
  </si>
  <si>
    <t>ИТОГО декабрь 2022г.</t>
  </si>
  <si>
    <t xml:space="preserve">ИТОГО за 2022г. </t>
  </si>
  <si>
    <t xml:space="preserve">Остаток по статье "Содержание общего имущества МКД" на конец периода </t>
  </si>
  <si>
    <t xml:space="preserve">Остаток по статье "Ремонт общего имущества МКД" на конец периода </t>
  </si>
  <si>
    <t>с 01.01.2022г. по 31.12.2022г.</t>
  </si>
  <si>
    <t>Замена светодиодных ламп на 2-м этаже</t>
  </si>
  <si>
    <t>ОТЧЕТ ООО "Управляющая компания "ЮгДомКомфорт" за 2022г. перед собственниками</t>
  </si>
  <si>
    <t>за период с 01.01.2022г. по 31.12.2022г.</t>
  </si>
  <si>
    <t>ТО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</si>
</sst>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7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2" fontId="8" fillId="0" borderId="3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/>
    <xf numFmtId="2" fontId="8" fillId="4" borderId="3" xfId="0" applyNumberFormat="1" applyFont="1" applyFill="1" applyBorder="1" applyAlignment="1">
      <alignment horizontal="right"/>
    </xf>
    <xf numFmtId="0" fontId="4" fillId="0" borderId="0" xfId="2" applyFont="1" applyAlignment="1">
      <alignment horizontal="left" vertical="center" wrapText="1"/>
    </xf>
    <xf numFmtId="4" fontId="4" fillId="0" borderId="0" xfId="2" applyNumberFormat="1" applyFont="1" applyAlignment="1">
      <alignment horizontal="right" vertical="center" wrapText="1"/>
    </xf>
    <xf numFmtId="2" fontId="0" fillId="0" borderId="0" xfId="0" applyNumberFormat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3" fillId="0" borderId="4" xfId="0" applyFont="1" applyBorder="1"/>
    <xf numFmtId="4" fontId="3" fillId="0" borderId="1" xfId="0" applyNumberFormat="1" applyFont="1" applyBorder="1"/>
    <xf numFmtId="0" fontId="3" fillId="0" borderId="3" xfId="0" applyFont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0" borderId="4" xfId="0" applyNumberFormat="1" applyFont="1" applyBorder="1"/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8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8" fillId="0" borderId="0" xfId="0" applyFont="1" applyAlignment="1">
      <alignment horizontal="left"/>
    </xf>
    <xf numFmtId="2" fontId="8" fillId="0" borderId="1" xfId="0" applyNumberFormat="1" applyFont="1" applyBorder="1"/>
    <xf numFmtId="2" fontId="8" fillId="0" borderId="3" xfId="0" applyNumberFormat="1" applyFont="1" applyBorder="1"/>
    <xf numFmtId="0" fontId="8" fillId="0" borderId="0" xfId="0" applyFont="1"/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8" fillId="0" borderId="2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28" fillId="0" borderId="1" xfId="0" applyNumberFormat="1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58"/>
  <sheetViews>
    <sheetView tabSelected="1" showRuler="0" zoomScaleNormal="100" workbookViewId="0">
      <selection activeCell="A57" sqref="A57:M6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22.44140625" customWidth="1"/>
  </cols>
  <sheetData>
    <row r="1" spans="1:13" x14ac:dyDescent="0.3">
      <c r="A1" s="55" t="s">
        <v>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x14ac:dyDescent="0.3">
      <c r="A2" s="62" t="s">
        <v>67</v>
      </c>
      <c r="B2" s="63"/>
      <c r="C2" s="63"/>
      <c r="D2" s="49"/>
      <c r="E2" s="62" t="s">
        <v>59</v>
      </c>
      <c r="F2" s="63"/>
      <c r="G2" s="63"/>
      <c r="H2" s="63"/>
      <c r="I2" s="49"/>
      <c r="J2" s="62" t="s">
        <v>66</v>
      </c>
      <c r="K2" s="63"/>
      <c r="L2" s="63"/>
      <c r="M2" s="49"/>
    </row>
    <row r="3" spans="1:13" x14ac:dyDescent="0.3">
      <c r="A3" s="62" t="s">
        <v>60</v>
      </c>
      <c r="B3" s="49"/>
      <c r="C3" s="62" t="s">
        <v>61</v>
      </c>
      <c r="D3" s="63"/>
      <c r="E3" s="63"/>
      <c r="F3" s="63"/>
      <c r="G3" s="63"/>
      <c r="H3" s="49"/>
      <c r="I3" s="62" t="s">
        <v>62</v>
      </c>
      <c r="J3" s="63"/>
      <c r="K3" s="63"/>
      <c r="L3" s="63"/>
      <c r="M3" s="49"/>
    </row>
    <row r="4" spans="1:13" x14ac:dyDescent="0.3">
      <c r="A4" s="62" t="s">
        <v>63</v>
      </c>
      <c r="B4" s="63"/>
      <c r="C4" s="63"/>
      <c r="D4" s="63"/>
      <c r="E4" s="63"/>
      <c r="F4" s="63"/>
      <c r="G4" s="49"/>
      <c r="H4" s="62" t="s">
        <v>64</v>
      </c>
      <c r="I4" s="63"/>
      <c r="J4" s="63"/>
      <c r="K4" s="63"/>
      <c r="L4" s="63"/>
      <c r="M4" s="49"/>
    </row>
    <row r="5" spans="1:13" x14ac:dyDescent="0.3">
      <c r="A5" s="62" t="s">
        <v>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49"/>
    </row>
    <row r="6" spans="1:13" x14ac:dyDescent="0.3">
      <c r="A6" s="62" t="s">
        <v>89</v>
      </c>
      <c r="B6" s="63"/>
      <c r="C6" s="63"/>
      <c r="D6" s="49"/>
      <c r="E6" s="44">
        <v>4110.28</v>
      </c>
      <c r="F6" s="45"/>
      <c r="G6" s="62" t="s">
        <v>74</v>
      </c>
      <c r="H6" s="63"/>
      <c r="I6" s="63"/>
      <c r="J6" s="63"/>
      <c r="K6" s="49"/>
      <c r="L6" s="44">
        <f>E24+E41</f>
        <v>42400.319999999992</v>
      </c>
      <c r="M6" s="45"/>
    </row>
    <row r="7" spans="1:13" x14ac:dyDescent="0.3">
      <c r="A7" s="62" t="s">
        <v>73</v>
      </c>
      <c r="B7" s="63"/>
      <c r="C7" s="63"/>
      <c r="D7" s="49"/>
      <c r="E7" s="44">
        <v>-3431.76</v>
      </c>
      <c r="F7" s="45"/>
      <c r="G7" s="62" t="s">
        <v>75</v>
      </c>
      <c r="H7" s="63"/>
      <c r="I7" s="63"/>
      <c r="J7" s="63"/>
      <c r="K7" s="49"/>
      <c r="L7" s="44">
        <f>G24+G41</f>
        <v>41562.06</v>
      </c>
      <c r="M7" s="49"/>
    </row>
    <row r="8" spans="1:13" x14ac:dyDescent="0.3">
      <c r="A8" s="52" t="s">
        <v>87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</row>
    <row r="9" spans="1:13" x14ac:dyDescent="0.3">
      <c r="A9" s="55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3" ht="14.25" customHeight="1" x14ac:dyDescent="0.3">
      <c r="A10" s="62" t="s">
        <v>56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44">
        <v>-867.06</v>
      </c>
      <c r="M10" s="45"/>
    </row>
    <row r="11" spans="1:13" ht="54.75" customHeight="1" x14ac:dyDescent="0.3">
      <c r="A11" s="50" t="s">
        <v>1</v>
      </c>
      <c r="B11" s="50"/>
      <c r="C11" s="51" t="s">
        <v>6</v>
      </c>
      <c r="D11" s="50"/>
      <c r="E11" s="51" t="s">
        <v>2</v>
      </c>
      <c r="F11" s="50"/>
      <c r="G11" s="51" t="s">
        <v>3</v>
      </c>
      <c r="H11" s="51"/>
      <c r="I11" s="61" t="s">
        <v>4</v>
      </c>
      <c r="J11" s="61"/>
      <c r="K11" s="59" t="s">
        <v>5</v>
      </c>
      <c r="L11" s="60"/>
      <c r="M11" s="2" t="s">
        <v>8</v>
      </c>
    </row>
    <row r="12" spans="1:13" x14ac:dyDescent="0.3">
      <c r="A12" s="47" t="s">
        <v>76</v>
      </c>
      <c r="B12" s="47"/>
      <c r="C12" s="46">
        <v>1296.3900000000001</v>
      </c>
      <c r="D12" s="47"/>
      <c r="E12" s="46">
        <v>1700.05</v>
      </c>
      <c r="F12" s="46"/>
      <c r="G12" s="46">
        <v>1498.39</v>
      </c>
      <c r="H12" s="46"/>
      <c r="I12" s="58">
        <f>'СОДЕРЖАНИЕ ЖИЛЬЯ'!I14</f>
        <v>1298.9596000000001</v>
      </c>
      <c r="J12" s="47"/>
      <c r="K12" s="46">
        <f>G12-I12</f>
        <v>199.43039999999996</v>
      </c>
      <c r="L12" s="47"/>
      <c r="M12" s="3">
        <f>C12+E12-G12</f>
        <v>1498.05</v>
      </c>
    </row>
    <row r="13" spans="1:13" x14ac:dyDescent="0.3">
      <c r="A13" s="47" t="s">
        <v>77</v>
      </c>
      <c r="B13" s="47"/>
      <c r="C13" s="44">
        <f>M12</f>
        <v>1498.05</v>
      </c>
      <c r="D13" s="45"/>
      <c r="E13" s="46">
        <v>1700.05</v>
      </c>
      <c r="F13" s="46"/>
      <c r="G13" s="44">
        <v>1498.39</v>
      </c>
      <c r="H13" s="45"/>
      <c r="I13" s="48">
        <f>'СОДЕРЖАНИЕ ЖИЛЬЯ'!I19</f>
        <v>1298.9596000000001</v>
      </c>
      <c r="J13" s="49"/>
      <c r="K13" s="46">
        <f t="shared" ref="K13:K23" si="0">G13-I13</f>
        <v>199.43039999999996</v>
      </c>
      <c r="L13" s="47"/>
      <c r="M13" s="3">
        <f t="shared" ref="M13:M23" si="1">C13+E13-G13</f>
        <v>1699.7099999999998</v>
      </c>
    </row>
    <row r="14" spans="1:13" x14ac:dyDescent="0.3">
      <c r="A14" s="47" t="s">
        <v>78</v>
      </c>
      <c r="B14" s="47"/>
      <c r="C14" s="44">
        <f t="shared" ref="C14:C23" si="2">M13</f>
        <v>1699.7099999999998</v>
      </c>
      <c r="D14" s="45"/>
      <c r="E14" s="46">
        <v>1700.05</v>
      </c>
      <c r="F14" s="46"/>
      <c r="G14" s="44">
        <v>2099.16</v>
      </c>
      <c r="H14" s="45"/>
      <c r="I14" s="48">
        <f>'СОДЕРЖАНИЕ ЖИЛЬЯ'!I24</f>
        <v>1326.0314500000002</v>
      </c>
      <c r="J14" s="49"/>
      <c r="K14" s="46">
        <f t="shared" si="0"/>
        <v>773.12854999999968</v>
      </c>
      <c r="L14" s="47"/>
      <c r="M14" s="3">
        <f t="shared" si="1"/>
        <v>1300.5999999999999</v>
      </c>
    </row>
    <row r="15" spans="1:13" x14ac:dyDescent="0.3">
      <c r="A15" s="47" t="s">
        <v>79</v>
      </c>
      <c r="B15" s="47"/>
      <c r="C15" s="44">
        <f t="shared" si="2"/>
        <v>1300.5999999999999</v>
      </c>
      <c r="D15" s="45"/>
      <c r="E15" s="46">
        <v>1700.05</v>
      </c>
      <c r="F15" s="46"/>
      <c r="G15" s="44">
        <v>1300.5999999999999</v>
      </c>
      <c r="H15" s="45"/>
      <c r="I15" s="48">
        <f>'СОДЕРЖАНИЕ ЖИЛЬЯ'!I29</f>
        <v>1297.0900300000001</v>
      </c>
      <c r="J15" s="49"/>
      <c r="K15" s="46">
        <f t="shared" si="0"/>
        <v>3.5099699999998393</v>
      </c>
      <c r="L15" s="47"/>
      <c r="M15" s="3">
        <f t="shared" si="1"/>
        <v>1700.0499999999997</v>
      </c>
    </row>
    <row r="16" spans="1:13" x14ac:dyDescent="0.3">
      <c r="A16" s="47" t="s">
        <v>80</v>
      </c>
      <c r="B16" s="47"/>
      <c r="C16" s="44">
        <f t="shared" si="2"/>
        <v>1700.0499999999997</v>
      </c>
      <c r="D16" s="45"/>
      <c r="E16" s="46">
        <v>1700.05</v>
      </c>
      <c r="F16" s="46"/>
      <c r="G16" s="44">
        <v>1902.05</v>
      </c>
      <c r="H16" s="45"/>
      <c r="I16" s="48">
        <f>'СОДЕРЖАНИЕ ЖИЛЬЯ'!I35</f>
        <v>4892.7205800000002</v>
      </c>
      <c r="J16" s="49"/>
      <c r="K16" s="46">
        <f t="shared" si="0"/>
        <v>-2990.67058</v>
      </c>
      <c r="L16" s="47"/>
      <c r="M16" s="3">
        <f t="shared" si="1"/>
        <v>1498.0499999999995</v>
      </c>
    </row>
    <row r="17" spans="1:13" x14ac:dyDescent="0.3">
      <c r="A17" s="47" t="s">
        <v>81</v>
      </c>
      <c r="B17" s="47"/>
      <c r="C17" s="44">
        <f t="shared" si="2"/>
        <v>1498.0499999999995</v>
      </c>
      <c r="D17" s="45"/>
      <c r="E17" s="46">
        <v>1700.05</v>
      </c>
      <c r="F17" s="46"/>
      <c r="G17" s="44">
        <v>1296.3900000000001</v>
      </c>
      <c r="H17" s="45"/>
      <c r="I17" s="48">
        <f>'СОДЕРЖАНИЕ ЖИЛЬЯ'!I40</f>
        <v>1303.0928200000001</v>
      </c>
      <c r="J17" s="49"/>
      <c r="K17" s="46">
        <f t="shared" si="0"/>
        <v>-6.7028199999999742</v>
      </c>
      <c r="L17" s="47"/>
      <c r="M17" s="3">
        <f t="shared" si="1"/>
        <v>1901.7099999999994</v>
      </c>
    </row>
    <row r="18" spans="1:13" x14ac:dyDescent="0.3">
      <c r="A18" s="47" t="s">
        <v>82</v>
      </c>
      <c r="B18" s="47"/>
      <c r="C18" s="44">
        <f t="shared" si="2"/>
        <v>1901.7099999999994</v>
      </c>
      <c r="D18" s="45"/>
      <c r="E18" s="46">
        <v>1700.05</v>
      </c>
      <c r="F18" s="46"/>
      <c r="G18" s="44">
        <v>1901.71</v>
      </c>
      <c r="H18" s="45"/>
      <c r="I18" s="48">
        <f>'СОДЕРЖАНИЕ ЖИЛЬЯ'!I46</f>
        <v>9334.902689999999</v>
      </c>
      <c r="J18" s="49"/>
      <c r="K18" s="46">
        <f t="shared" si="0"/>
        <v>-7433.1926899999989</v>
      </c>
      <c r="L18" s="47"/>
      <c r="M18" s="3">
        <f t="shared" si="1"/>
        <v>1700.0499999999993</v>
      </c>
    </row>
    <row r="19" spans="1:13" x14ac:dyDescent="0.3">
      <c r="A19" s="47" t="s">
        <v>83</v>
      </c>
      <c r="B19" s="47"/>
      <c r="C19" s="44">
        <f t="shared" si="2"/>
        <v>1700.0499999999993</v>
      </c>
      <c r="D19" s="45"/>
      <c r="E19" s="46">
        <v>1700.05</v>
      </c>
      <c r="F19" s="46"/>
      <c r="G19" s="44">
        <v>1498.39</v>
      </c>
      <c r="H19" s="45"/>
      <c r="I19" s="48">
        <f>'СОДЕРЖАНИЕ ЖИЛЬЯ'!I51</f>
        <v>1314.4476400000001</v>
      </c>
      <c r="J19" s="49"/>
      <c r="K19" s="46">
        <f t="shared" si="0"/>
        <v>183.94236000000001</v>
      </c>
      <c r="L19" s="47"/>
      <c r="M19" s="3">
        <f t="shared" si="1"/>
        <v>1901.7099999999994</v>
      </c>
    </row>
    <row r="20" spans="1:13" x14ac:dyDescent="0.3">
      <c r="A20" s="47" t="s">
        <v>84</v>
      </c>
      <c r="B20" s="47"/>
      <c r="C20" s="44">
        <f t="shared" si="2"/>
        <v>1901.7099999999994</v>
      </c>
      <c r="D20" s="45"/>
      <c r="E20" s="46">
        <v>1700.05</v>
      </c>
      <c r="F20" s="46"/>
      <c r="G20" s="44">
        <v>2103.71</v>
      </c>
      <c r="H20" s="45"/>
      <c r="I20" s="48">
        <f>'СОДЕРЖАНИЕ ЖИЛЬЯ'!I56</f>
        <v>1345.8850900000002</v>
      </c>
      <c r="J20" s="49"/>
      <c r="K20" s="46">
        <f t="shared" si="0"/>
        <v>757.82490999999982</v>
      </c>
      <c r="L20" s="47"/>
      <c r="M20" s="3">
        <f t="shared" si="1"/>
        <v>1498.0499999999993</v>
      </c>
    </row>
    <row r="21" spans="1:13" x14ac:dyDescent="0.3">
      <c r="A21" s="47" t="s">
        <v>85</v>
      </c>
      <c r="B21" s="47"/>
      <c r="C21" s="44">
        <f t="shared" si="2"/>
        <v>1498.0499999999993</v>
      </c>
      <c r="D21" s="45"/>
      <c r="E21" s="46">
        <v>1700.05</v>
      </c>
      <c r="F21" s="46"/>
      <c r="G21" s="44">
        <v>1498.05</v>
      </c>
      <c r="H21" s="45"/>
      <c r="I21" s="48">
        <f>'СОДЕРЖАНИЕ ЖИЛЬЯ'!I63</f>
        <v>5634.4300900000007</v>
      </c>
      <c r="J21" s="49"/>
      <c r="K21" s="46">
        <f t="shared" si="0"/>
        <v>-4136.3800900000006</v>
      </c>
      <c r="L21" s="47"/>
      <c r="M21" s="3">
        <f t="shared" si="1"/>
        <v>1700.0499999999995</v>
      </c>
    </row>
    <row r="22" spans="1:13" x14ac:dyDescent="0.3">
      <c r="A22" s="47" t="s">
        <v>86</v>
      </c>
      <c r="B22" s="47"/>
      <c r="C22" s="44">
        <f t="shared" si="2"/>
        <v>1700.0499999999995</v>
      </c>
      <c r="D22" s="45"/>
      <c r="E22" s="44">
        <v>1700.05</v>
      </c>
      <c r="F22" s="45"/>
      <c r="G22" s="44">
        <v>1700.05</v>
      </c>
      <c r="H22" s="45"/>
      <c r="I22" s="48">
        <f>'СОДЕРЖАНИЕ ЖИЛЬЯ'!I68</f>
        <v>1324.9209400000002</v>
      </c>
      <c r="J22" s="49"/>
      <c r="K22" s="46">
        <f t="shared" si="0"/>
        <v>375.12905999999975</v>
      </c>
      <c r="L22" s="47"/>
      <c r="M22" s="3">
        <f t="shared" si="1"/>
        <v>1700.0499999999995</v>
      </c>
    </row>
    <row r="23" spans="1:13" x14ac:dyDescent="0.3">
      <c r="A23" s="47" t="s">
        <v>7</v>
      </c>
      <c r="B23" s="47"/>
      <c r="C23" s="44">
        <f t="shared" si="2"/>
        <v>1700.0499999999995</v>
      </c>
      <c r="D23" s="45"/>
      <c r="E23" s="44">
        <v>1700.05</v>
      </c>
      <c r="F23" s="45"/>
      <c r="G23" s="44">
        <v>1700.39</v>
      </c>
      <c r="H23" s="45"/>
      <c r="I23" s="48">
        <f>'СОДЕРЖАНИЕ ЖИЛЬЯ'!I74</f>
        <v>3725.9941000000003</v>
      </c>
      <c r="J23" s="49"/>
      <c r="K23" s="46">
        <f t="shared" si="0"/>
        <v>-2025.6041000000002</v>
      </c>
      <c r="L23" s="47"/>
      <c r="M23" s="3">
        <f t="shared" si="1"/>
        <v>1699.7099999999994</v>
      </c>
    </row>
    <row r="24" spans="1:13" x14ac:dyDescent="0.3">
      <c r="A24" s="66" t="s">
        <v>9</v>
      </c>
      <c r="B24" s="66"/>
      <c r="C24" s="67"/>
      <c r="D24" s="68"/>
      <c r="E24" s="69">
        <f>SUM(E12:E23)</f>
        <v>20400.599999999995</v>
      </c>
      <c r="F24" s="66"/>
      <c r="G24" s="69">
        <f>SUM(G12:G23)</f>
        <v>19997.279999999995</v>
      </c>
      <c r="H24" s="66"/>
      <c r="I24" s="69">
        <f>SUM(I12:I23)</f>
        <v>34097.434630000003</v>
      </c>
      <c r="J24" s="69"/>
      <c r="K24" s="69">
        <f>SUM(K12:K23)</f>
        <v>-14100.154630000003</v>
      </c>
      <c r="L24" s="66"/>
      <c r="M24" s="4">
        <f>M23</f>
        <v>1699.7099999999994</v>
      </c>
    </row>
    <row r="25" spans="1:13" x14ac:dyDescent="0.3">
      <c r="A25" s="62" t="s">
        <v>137</v>
      </c>
      <c r="B25" s="63"/>
      <c r="C25" s="63"/>
      <c r="D25" s="63"/>
      <c r="E25" s="63"/>
      <c r="F25" s="63"/>
      <c r="G25" s="63"/>
      <c r="H25" s="63"/>
      <c r="I25" s="63"/>
      <c r="J25" s="49"/>
      <c r="K25" s="44">
        <f>L10+K24</f>
        <v>-14967.214630000002</v>
      </c>
      <c r="L25" s="45"/>
      <c r="M25" s="39"/>
    </row>
    <row r="26" spans="1:13" x14ac:dyDescent="0.3">
      <c r="A26" s="55" t="s">
        <v>10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1:13" x14ac:dyDescent="0.3">
      <c r="A27" s="62" t="s">
        <v>57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44">
        <v>-2564.6999999999998</v>
      </c>
      <c r="M27" s="45"/>
    </row>
    <row r="28" spans="1:13" ht="53.25" customHeight="1" x14ac:dyDescent="0.3">
      <c r="A28" s="50" t="s">
        <v>1</v>
      </c>
      <c r="B28" s="50"/>
      <c r="C28" s="51" t="s">
        <v>6</v>
      </c>
      <c r="D28" s="50"/>
      <c r="E28" s="51" t="s">
        <v>2</v>
      </c>
      <c r="F28" s="50"/>
      <c r="G28" s="51" t="s">
        <v>3</v>
      </c>
      <c r="H28" s="51"/>
      <c r="I28" s="61" t="s">
        <v>4</v>
      </c>
      <c r="J28" s="61"/>
      <c r="K28" s="59" t="s">
        <v>5</v>
      </c>
      <c r="L28" s="60"/>
      <c r="M28" s="2" t="s">
        <v>8</v>
      </c>
    </row>
    <row r="29" spans="1:13" x14ac:dyDescent="0.3">
      <c r="A29" s="47" t="s">
        <v>76</v>
      </c>
      <c r="B29" s="47"/>
      <c r="C29" s="46">
        <v>1398.01</v>
      </c>
      <c r="D29" s="47"/>
      <c r="E29" s="46">
        <v>1833.31</v>
      </c>
      <c r="F29" s="46"/>
      <c r="G29" s="46">
        <v>1615.84</v>
      </c>
      <c r="H29" s="46"/>
      <c r="I29" s="46">
        <v>0</v>
      </c>
      <c r="J29" s="46"/>
      <c r="K29" s="46">
        <f>G29-I29</f>
        <v>1615.84</v>
      </c>
      <c r="L29" s="47"/>
      <c r="M29" s="3">
        <f>C29+E29-G29</f>
        <v>1615.4799999999998</v>
      </c>
    </row>
    <row r="30" spans="1:13" x14ac:dyDescent="0.3">
      <c r="A30" s="47" t="s">
        <v>77</v>
      </c>
      <c r="B30" s="47"/>
      <c r="C30" s="44">
        <f>M29</f>
        <v>1615.4799999999998</v>
      </c>
      <c r="D30" s="45"/>
      <c r="E30" s="46">
        <v>1833.31</v>
      </c>
      <c r="F30" s="46"/>
      <c r="G30" s="44">
        <v>1615.84</v>
      </c>
      <c r="H30" s="45"/>
      <c r="I30" s="44">
        <v>0</v>
      </c>
      <c r="J30" s="45"/>
      <c r="K30" s="46">
        <f t="shared" ref="K30:K40" si="3">G30-I30</f>
        <v>1615.84</v>
      </c>
      <c r="L30" s="47"/>
      <c r="M30" s="3">
        <f t="shared" ref="M30:M40" si="4">C30+E30-G30</f>
        <v>1832.95</v>
      </c>
    </row>
    <row r="31" spans="1:13" x14ac:dyDescent="0.3">
      <c r="A31" s="47" t="s">
        <v>78</v>
      </c>
      <c r="B31" s="47"/>
      <c r="C31" s="44">
        <f t="shared" ref="C31:C38" si="5">M30</f>
        <v>1832.95</v>
      </c>
      <c r="D31" s="45"/>
      <c r="E31" s="46">
        <v>1833.31</v>
      </c>
      <c r="F31" s="46"/>
      <c r="G31" s="44">
        <v>2263.71</v>
      </c>
      <c r="H31" s="45"/>
      <c r="I31" s="44">
        <v>0</v>
      </c>
      <c r="J31" s="45"/>
      <c r="K31" s="46">
        <f t="shared" si="3"/>
        <v>2263.71</v>
      </c>
      <c r="L31" s="47"/>
      <c r="M31" s="3">
        <f t="shared" si="4"/>
        <v>1402.5500000000002</v>
      </c>
    </row>
    <row r="32" spans="1:13" x14ac:dyDescent="0.3">
      <c r="A32" s="47" t="s">
        <v>79</v>
      </c>
      <c r="B32" s="47"/>
      <c r="C32" s="44">
        <f t="shared" si="5"/>
        <v>1402.5500000000002</v>
      </c>
      <c r="D32" s="45"/>
      <c r="E32" s="46">
        <v>1833.31</v>
      </c>
      <c r="F32" s="46"/>
      <c r="G32" s="44">
        <v>1402.55</v>
      </c>
      <c r="H32" s="45"/>
      <c r="I32" s="44">
        <f>'РЕМОНТ ЖИЛЬЯ'!I12</f>
        <v>504</v>
      </c>
      <c r="J32" s="45"/>
      <c r="K32" s="46">
        <f t="shared" si="3"/>
        <v>898.55</v>
      </c>
      <c r="L32" s="47"/>
      <c r="M32" s="3">
        <f t="shared" si="4"/>
        <v>1833.3100000000002</v>
      </c>
    </row>
    <row r="33" spans="1:13" x14ac:dyDescent="0.3">
      <c r="A33" s="47" t="s">
        <v>80</v>
      </c>
      <c r="B33" s="47"/>
      <c r="C33" s="44">
        <f t="shared" si="5"/>
        <v>1833.3100000000002</v>
      </c>
      <c r="D33" s="45"/>
      <c r="E33" s="46">
        <v>1833.31</v>
      </c>
      <c r="F33" s="46"/>
      <c r="G33" s="44">
        <v>2051.14</v>
      </c>
      <c r="H33" s="45"/>
      <c r="I33" s="44">
        <v>0</v>
      </c>
      <c r="J33" s="45"/>
      <c r="K33" s="46">
        <f t="shared" si="3"/>
        <v>2051.14</v>
      </c>
      <c r="L33" s="47"/>
      <c r="M33" s="3">
        <f t="shared" si="4"/>
        <v>1615.48</v>
      </c>
    </row>
    <row r="34" spans="1:13" x14ac:dyDescent="0.3">
      <c r="A34" s="47" t="s">
        <v>81</v>
      </c>
      <c r="B34" s="47"/>
      <c r="C34" s="44">
        <f t="shared" si="5"/>
        <v>1615.48</v>
      </c>
      <c r="D34" s="45"/>
      <c r="E34" s="46">
        <v>1833.31</v>
      </c>
      <c r="F34" s="46"/>
      <c r="G34" s="44">
        <v>1398.01</v>
      </c>
      <c r="H34" s="45"/>
      <c r="I34" s="44">
        <v>0</v>
      </c>
      <c r="J34" s="45"/>
      <c r="K34" s="46">
        <f t="shared" si="3"/>
        <v>1398.01</v>
      </c>
      <c r="L34" s="47"/>
      <c r="M34" s="3">
        <f t="shared" si="4"/>
        <v>2050.7799999999997</v>
      </c>
    </row>
    <row r="35" spans="1:13" x14ac:dyDescent="0.3">
      <c r="A35" s="47" t="s">
        <v>82</v>
      </c>
      <c r="B35" s="47"/>
      <c r="C35" s="44">
        <f t="shared" si="5"/>
        <v>2050.7799999999997</v>
      </c>
      <c r="D35" s="45"/>
      <c r="E35" s="46">
        <v>1833.31</v>
      </c>
      <c r="F35" s="46"/>
      <c r="G35" s="44">
        <v>2050.7800000000002</v>
      </c>
      <c r="H35" s="45"/>
      <c r="I35" s="44">
        <v>0</v>
      </c>
      <c r="J35" s="45"/>
      <c r="K35" s="46">
        <f t="shared" si="3"/>
        <v>2050.7800000000002</v>
      </c>
      <c r="L35" s="47"/>
      <c r="M35" s="3">
        <f t="shared" si="4"/>
        <v>1833.3099999999995</v>
      </c>
    </row>
    <row r="36" spans="1:13" x14ac:dyDescent="0.3">
      <c r="A36" s="47" t="s">
        <v>83</v>
      </c>
      <c r="B36" s="47"/>
      <c r="C36" s="44">
        <f t="shared" si="5"/>
        <v>1833.3099999999995</v>
      </c>
      <c r="D36" s="45"/>
      <c r="E36" s="46">
        <v>1833.31</v>
      </c>
      <c r="F36" s="46"/>
      <c r="G36" s="44">
        <v>1615.84</v>
      </c>
      <c r="H36" s="45"/>
      <c r="I36" s="44">
        <v>0</v>
      </c>
      <c r="J36" s="45"/>
      <c r="K36" s="46">
        <f t="shared" si="3"/>
        <v>1615.84</v>
      </c>
      <c r="L36" s="47"/>
      <c r="M36" s="3">
        <f t="shared" si="4"/>
        <v>2050.7799999999997</v>
      </c>
    </row>
    <row r="37" spans="1:13" x14ac:dyDescent="0.3">
      <c r="A37" s="47" t="s">
        <v>84</v>
      </c>
      <c r="B37" s="47"/>
      <c r="C37" s="44">
        <f t="shared" si="5"/>
        <v>2050.7799999999997</v>
      </c>
      <c r="D37" s="45"/>
      <c r="E37" s="46">
        <v>1833.31</v>
      </c>
      <c r="F37" s="46"/>
      <c r="G37" s="44">
        <v>2268.61</v>
      </c>
      <c r="H37" s="45"/>
      <c r="I37" s="44">
        <v>0</v>
      </c>
      <c r="J37" s="45"/>
      <c r="K37" s="46">
        <f t="shared" si="3"/>
        <v>2268.61</v>
      </c>
      <c r="L37" s="47"/>
      <c r="M37" s="3">
        <f t="shared" si="4"/>
        <v>1615.4799999999996</v>
      </c>
    </row>
    <row r="38" spans="1:13" x14ac:dyDescent="0.3">
      <c r="A38" s="47" t="s">
        <v>85</v>
      </c>
      <c r="B38" s="47"/>
      <c r="C38" s="44">
        <f t="shared" si="5"/>
        <v>1615.4799999999996</v>
      </c>
      <c r="D38" s="45"/>
      <c r="E38" s="46">
        <v>1833.31</v>
      </c>
      <c r="F38" s="46"/>
      <c r="G38" s="44">
        <v>1615.48</v>
      </c>
      <c r="H38" s="45"/>
      <c r="I38" s="44">
        <f>'РЕМОНТ ЖИЛЬЯ'!I15</f>
        <v>2200</v>
      </c>
      <c r="J38" s="45"/>
      <c r="K38" s="46">
        <f t="shared" si="3"/>
        <v>-584.52</v>
      </c>
      <c r="L38" s="47"/>
      <c r="M38" s="3">
        <f t="shared" si="4"/>
        <v>1833.3099999999995</v>
      </c>
    </row>
    <row r="39" spans="1:13" x14ac:dyDescent="0.3">
      <c r="A39" s="47" t="s">
        <v>86</v>
      </c>
      <c r="B39" s="47"/>
      <c r="C39" s="44">
        <f t="shared" ref="C39:C40" si="6">M38</f>
        <v>1833.3099999999995</v>
      </c>
      <c r="D39" s="45"/>
      <c r="E39" s="44">
        <v>1833.31</v>
      </c>
      <c r="F39" s="45"/>
      <c r="G39" s="44">
        <v>1833.31</v>
      </c>
      <c r="H39" s="45"/>
      <c r="I39" s="44">
        <v>0</v>
      </c>
      <c r="J39" s="45"/>
      <c r="K39" s="46">
        <f t="shared" si="3"/>
        <v>1833.31</v>
      </c>
      <c r="L39" s="47"/>
      <c r="M39" s="3">
        <f t="shared" si="4"/>
        <v>1833.3099999999995</v>
      </c>
    </row>
    <row r="40" spans="1:13" x14ac:dyDescent="0.3">
      <c r="A40" s="47" t="s">
        <v>7</v>
      </c>
      <c r="B40" s="47"/>
      <c r="C40" s="44">
        <f t="shared" si="6"/>
        <v>1833.3099999999995</v>
      </c>
      <c r="D40" s="45"/>
      <c r="E40" s="44">
        <v>1833.31</v>
      </c>
      <c r="F40" s="45"/>
      <c r="G40" s="44">
        <v>1833.67</v>
      </c>
      <c r="H40" s="45"/>
      <c r="I40" s="44">
        <v>0</v>
      </c>
      <c r="J40" s="45"/>
      <c r="K40" s="46">
        <f t="shared" si="3"/>
        <v>1833.67</v>
      </c>
      <c r="L40" s="47"/>
      <c r="M40" s="3">
        <f t="shared" si="4"/>
        <v>1832.9499999999994</v>
      </c>
    </row>
    <row r="41" spans="1:13" x14ac:dyDescent="0.3">
      <c r="A41" s="66" t="s">
        <v>9</v>
      </c>
      <c r="B41" s="66"/>
      <c r="C41" s="67"/>
      <c r="D41" s="68"/>
      <c r="E41" s="69">
        <f>SUM(E29:E40)</f>
        <v>21999.72</v>
      </c>
      <c r="F41" s="66"/>
      <c r="G41" s="69">
        <f>SUM(G29:G40)</f>
        <v>21564.780000000006</v>
      </c>
      <c r="H41" s="69"/>
      <c r="I41" s="69">
        <f>SUM(I29:I40)</f>
        <v>2704</v>
      </c>
      <c r="J41" s="69"/>
      <c r="K41" s="69">
        <f>SUM(K29:K40)</f>
        <v>18860.78</v>
      </c>
      <c r="L41" s="69"/>
      <c r="M41" s="4">
        <f>M40</f>
        <v>1832.9499999999994</v>
      </c>
    </row>
    <row r="42" spans="1:13" x14ac:dyDescent="0.3">
      <c r="A42" s="62" t="s">
        <v>138</v>
      </c>
      <c r="B42" s="63"/>
      <c r="C42" s="63"/>
      <c r="D42" s="63"/>
      <c r="E42" s="63"/>
      <c r="F42" s="63"/>
      <c r="G42" s="63"/>
      <c r="H42" s="63"/>
      <c r="I42" s="63"/>
      <c r="J42" s="49"/>
      <c r="K42" s="44">
        <f>L27+K41</f>
        <v>16296.079999999998</v>
      </c>
      <c r="L42" s="45"/>
      <c r="M42" s="4"/>
    </row>
    <row r="43" spans="1:13" x14ac:dyDescent="0.3">
      <c r="A43" s="72" t="s">
        <v>11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  <row r="44" spans="1:13" ht="46.5" customHeight="1" x14ac:dyDescent="0.3">
      <c r="A44" s="52" t="s">
        <v>12</v>
      </c>
      <c r="B44" s="53"/>
      <c r="C44" s="53"/>
      <c r="D44" s="54"/>
      <c r="E44" s="75" t="s">
        <v>6</v>
      </c>
      <c r="F44" s="76"/>
      <c r="G44" s="76"/>
      <c r="H44" s="77"/>
      <c r="I44" s="51" t="s">
        <v>2</v>
      </c>
      <c r="J44" s="50"/>
      <c r="K44" s="51" t="s">
        <v>3</v>
      </c>
      <c r="L44" s="51"/>
      <c r="M44" s="2" t="s">
        <v>8</v>
      </c>
    </row>
    <row r="45" spans="1:13" ht="17.25" customHeight="1" x14ac:dyDescent="0.3">
      <c r="A45" s="86" t="s">
        <v>13</v>
      </c>
      <c r="B45" s="87"/>
      <c r="C45" s="87"/>
      <c r="D45" s="88"/>
      <c r="E45" s="78">
        <v>17.87</v>
      </c>
      <c r="F45" s="79"/>
      <c r="G45" s="79"/>
      <c r="H45" s="80"/>
      <c r="I45" s="93">
        <f>23.43+23.43+23.43+23.43+23.43+23.43+24.7+24.7+24.7+24.7+24.7+26.92</f>
        <v>291</v>
      </c>
      <c r="J45" s="94"/>
      <c r="K45" s="83">
        <f>20.65+20.65+28.93+17.93+26.21+17.87+26.21+21.77+30.57+21.76+24.7+24.97</f>
        <v>282.22000000000003</v>
      </c>
      <c r="L45" s="84"/>
      <c r="M45" s="5">
        <f>E45+I45-K45</f>
        <v>26.649999999999977</v>
      </c>
    </row>
    <row r="46" spans="1:13" x14ac:dyDescent="0.3">
      <c r="A46" s="62" t="s">
        <v>14</v>
      </c>
      <c r="B46" s="63"/>
      <c r="C46" s="63"/>
      <c r="D46" s="49"/>
      <c r="E46" s="44">
        <v>8.06</v>
      </c>
      <c r="F46" s="81"/>
      <c r="G46" s="81"/>
      <c r="H46" s="45"/>
      <c r="I46" s="62">
        <f>10.57+10.57+10.57+10.57+10.57+10.57+11+11+11+11+11+11.98</f>
        <v>130.4</v>
      </c>
      <c r="J46" s="49"/>
      <c r="K46" s="62">
        <f>9.32+9.32+13.05+8.08+11.83+8.06+11.82+9.7+13.61+9.69+11+11.12</f>
        <v>126.60000000000001</v>
      </c>
      <c r="L46" s="49"/>
      <c r="M46" s="5">
        <f t="shared" ref="M46:M47" si="7">E46+I46-K46</f>
        <v>11.86</v>
      </c>
    </row>
    <row r="47" spans="1:13" x14ac:dyDescent="0.3">
      <c r="A47" s="62" t="s">
        <v>15</v>
      </c>
      <c r="B47" s="63"/>
      <c r="C47" s="63"/>
      <c r="D47" s="49"/>
      <c r="E47" s="44">
        <v>56.6</v>
      </c>
      <c r="F47" s="81"/>
      <c r="G47" s="81"/>
      <c r="H47" s="45"/>
      <c r="I47" s="62">
        <f>74.23+74.23+74.23+492.94+492.94+546.72+568.61+568.61+568.61+568.61+568.61+618.78</f>
        <v>5217.12</v>
      </c>
      <c r="J47" s="49"/>
      <c r="K47" s="62">
        <f>65.42+65.42+91.66+56.79+551.51+375.9+605.19+501.16+703.62+501.05+568.61+574.68</f>
        <v>4661.01</v>
      </c>
      <c r="L47" s="49"/>
      <c r="M47" s="5">
        <f t="shared" si="7"/>
        <v>612.71</v>
      </c>
    </row>
    <row r="48" spans="1:13" x14ac:dyDescent="0.3">
      <c r="A48" s="73"/>
      <c r="B48" s="89"/>
      <c r="C48" s="89"/>
      <c r="D48" s="74"/>
      <c r="E48" s="85"/>
      <c r="F48" s="95"/>
      <c r="G48" s="95"/>
      <c r="H48" s="96"/>
      <c r="I48" s="85">
        <f>SUM(I45:I47)</f>
        <v>5638.5199999999995</v>
      </c>
      <c r="J48" s="74"/>
      <c r="K48" s="73">
        <f>SUM(K45:K47)</f>
        <v>5069.83</v>
      </c>
      <c r="L48" s="74"/>
      <c r="M48" s="4">
        <f>SUM(M45:M47)</f>
        <v>651.22</v>
      </c>
    </row>
    <row r="49" spans="1:15" x14ac:dyDescent="0.3">
      <c r="A49" s="82" t="s">
        <v>16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7">
        <v>787.29</v>
      </c>
    </row>
    <row r="50" spans="1:15" x14ac:dyDescent="0.3">
      <c r="A50" s="90" t="s">
        <v>68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2"/>
      <c r="M50" s="7">
        <v>153.41999999999999</v>
      </c>
    </row>
    <row r="51" spans="1:15" x14ac:dyDescent="0.3">
      <c r="A51" s="82" t="s">
        <v>17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7">
        <v>807.46</v>
      </c>
    </row>
    <row r="52" spans="1:15" x14ac:dyDescent="0.3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</row>
    <row r="53" spans="1:15" ht="15.6" x14ac:dyDescent="0.3">
      <c r="A53" s="82" t="s">
        <v>88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9">
        <f>M24+M41+M48+M49+M50+M51</f>
        <v>5932.0499999999993</v>
      </c>
    </row>
    <row r="54" spans="1:15" x14ac:dyDescent="0.3">
      <c r="A54" s="82" t="s">
        <v>18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">
        <f>K25+K42</f>
        <v>1328.8653699999959</v>
      </c>
      <c r="O54" s="43"/>
    </row>
    <row r="55" spans="1:1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5" x14ac:dyDescent="0.3">
      <c r="A57" s="70"/>
      <c r="B57" s="70"/>
      <c r="C57" s="70"/>
      <c r="D57" s="70"/>
      <c r="E57" s="1"/>
      <c r="F57" s="1"/>
      <c r="G57" s="1"/>
      <c r="H57" s="1"/>
      <c r="I57" s="1"/>
      <c r="J57" s="1"/>
      <c r="K57" s="1"/>
      <c r="L57" s="1"/>
      <c r="M57" s="1"/>
    </row>
    <row r="58" spans="1:15" x14ac:dyDescent="0.3">
      <c r="A58" s="70"/>
      <c r="B58" s="70"/>
      <c r="C58" s="70"/>
      <c r="D58" s="70"/>
      <c r="K58" s="71"/>
      <c r="L58" s="71"/>
      <c r="M58" s="71"/>
    </row>
  </sheetData>
  <mergeCells count="227">
    <mergeCell ref="A42:J42"/>
    <mergeCell ref="K42:L42"/>
    <mergeCell ref="A29:B29"/>
    <mergeCell ref="C29:D29"/>
    <mergeCell ref="E29:F29"/>
    <mergeCell ref="G29:H29"/>
    <mergeCell ref="I29:J29"/>
    <mergeCell ref="K29:L29"/>
    <mergeCell ref="A57:D57"/>
    <mergeCell ref="I48:J48"/>
    <mergeCell ref="A45:D45"/>
    <mergeCell ref="A46:D46"/>
    <mergeCell ref="A47:D47"/>
    <mergeCell ref="A48:D48"/>
    <mergeCell ref="A50:L50"/>
    <mergeCell ref="I45:J45"/>
    <mergeCell ref="E47:H47"/>
    <mergeCell ref="E48:H48"/>
    <mergeCell ref="I44:J44"/>
    <mergeCell ref="A52:M52"/>
    <mergeCell ref="A40:B40"/>
    <mergeCell ref="C30:D30"/>
    <mergeCell ref="C31:D31"/>
    <mergeCell ref="C32:D32"/>
    <mergeCell ref="A58:D58"/>
    <mergeCell ref="K58:M58"/>
    <mergeCell ref="K41:L41"/>
    <mergeCell ref="A43:M43"/>
    <mergeCell ref="A41:B41"/>
    <mergeCell ref="C41:D41"/>
    <mergeCell ref="E41:F41"/>
    <mergeCell ref="G41:H41"/>
    <mergeCell ref="I41:J41"/>
    <mergeCell ref="K44:L44"/>
    <mergeCell ref="K46:L46"/>
    <mergeCell ref="K47:L47"/>
    <mergeCell ref="K48:L48"/>
    <mergeCell ref="A44:D44"/>
    <mergeCell ref="E44:H44"/>
    <mergeCell ref="E45:H45"/>
    <mergeCell ref="E46:H46"/>
    <mergeCell ref="A53:L53"/>
    <mergeCell ref="A54:L54"/>
    <mergeCell ref="K45:L45"/>
    <mergeCell ref="A49:L49"/>
    <mergeCell ref="A51:L51"/>
    <mergeCell ref="I46:J46"/>
    <mergeCell ref="I47:J47"/>
    <mergeCell ref="L27:M27"/>
    <mergeCell ref="A28:B28"/>
    <mergeCell ref="C28:D28"/>
    <mergeCell ref="E28:F28"/>
    <mergeCell ref="G28:H28"/>
    <mergeCell ref="I28:J28"/>
    <mergeCell ref="K28:L28"/>
    <mergeCell ref="A24:B24"/>
    <mergeCell ref="C24:D24"/>
    <mergeCell ref="E24:F24"/>
    <mergeCell ref="G24:H24"/>
    <mergeCell ref="I24:J24"/>
    <mergeCell ref="A25:J25"/>
    <mergeCell ref="K25:L25"/>
    <mergeCell ref="K24:L24"/>
    <mergeCell ref="A26:M26"/>
    <mergeCell ref="A27:K27"/>
    <mergeCell ref="A4:G4"/>
    <mergeCell ref="H4:M4"/>
    <mergeCell ref="L10:M10"/>
    <mergeCell ref="A10:K10"/>
    <mergeCell ref="A7:D7"/>
    <mergeCell ref="E7:F7"/>
    <mergeCell ref="G7:K7"/>
    <mergeCell ref="A5:M5"/>
    <mergeCell ref="A1:M1"/>
    <mergeCell ref="A2:D2"/>
    <mergeCell ref="E2:I2"/>
    <mergeCell ref="J2:M2"/>
    <mergeCell ref="A3:B3"/>
    <mergeCell ref="C3:H3"/>
    <mergeCell ref="I3:M3"/>
    <mergeCell ref="A6:D6"/>
    <mergeCell ref="E6:F6"/>
    <mergeCell ref="G6:K6"/>
    <mergeCell ref="A11:B11"/>
    <mergeCell ref="C11:D11"/>
    <mergeCell ref="E11:F11"/>
    <mergeCell ref="G11:H11"/>
    <mergeCell ref="L6:M6"/>
    <mergeCell ref="L7:M7"/>
    <mergeCell ref="A8:M8"/>
    <mergeCell ref="A9:M9"/>
    <mergeCell ref="G12:H12"/>
    <mergeCell ref="I12:J12"/>
    <mergeCell ref="K11:L11"/>
    <mergeCell ref="K12:L12"/>
    <mergeCell ref="A12:B12"/>
    <mergeCell ref="C12:D12"/>
    <mergeCell ref="E12:F12"/>
    <mergeCell ref="I11:J11"/>
    <mergeCell ref="C21:D21"/>
    <mergeCell ref="C23:D23"/>
    <mergeCell ref="C22:D22"/>
    <mergeCell ref="C13:D13"/>
    <mergeCell ref="C14:D14"/>
    <mergeCell ref="C15:D15"/>
    <mergeCell ref="C16:D16"/>
    <mergeCell ref="C17:D17"/>
    <mergeCell ref="A18:B18"/>
    <mergeCell ref="A19:B19"/>
    <mergeCell ref="A20:B20"/>
    <mergeCell ref="A21:B21"/>
    <mergeCell ref="A23:B23"/>
    <mergeCell ref="A22:B22"/>
    <mergeCell ref="A13:B13"/>
    <mergeCell ref="A14:B14"/>
    <mergeCell ref="A15:B15"/>
    <mergeCell ref="A16:B16"/>
    <mergeCell ref="A17:B17"/>
    <mergeCell ref="G13:H13"/>
    <mergeCell ref="G14:H14"/>
    <mergeCell ref="G15:H15"/>
    <mergeCell ref="G16:H16"/>
    <mergeCell ref="G17:H17"/>
    <mergeCell ref="E18:F18"/>
    <mergeCell ref="E19:F19"/>
    <mergeCell ref="E20:F20"/>
    <mergeCell ref="E21:F21"/>
    <mergeCell ref="E13:F13"/>
    <mergeCell ref="E14:F14"/>
    <mergeCell ref="E15:F15"/>
    <mergeCell ref="E16:F16"/>
    <mergeCell ref="E17:F17"/>
    <mergeCell ref="K13:L13"/>
    <mergeCell ref="K14:L14"/>
    <mergeCell ref="K15:L15"/>
    <mergeCell ref="K16:L16"/>
    <mergeCell ref="K17:L17"/>
    <mergeCell ref="I18:J18"/>
    <mergeCell ref="I19:J19"/>
    <mergeCell ref="I20:J20"/>
    <mergeCell ref="I21:J21"/>
    <mergeCell ref="I13:J13"/>
    <mergeCell ref="I14:J14"/>
    <mergeCell ref="I15:J15"/>
    <mergeCell ref="I16:J16"/>
    <mergeCell ref="I17:J17"/>
    <mergeCell ref="A35:B35"/>
    <mergeCell ref="A36:B36"/>
    <mergeCell ref="A37:B37"/>
    <mergeCell ref="A38:B38"/>
    <mergeCell ref="A39:B39"/>
    <mergeCell ref="K18:L18"/>
    <mergeCell ref="K19:L19"/>
    <mergeCell ref="K20:L20"/>
    <mergeCell ref="K21:L21"/>
    <mergeCell ref="K23:L23"/>
    <mergeCell ref="K22:L22"/>
    <mergeCell ref="I23:J23"/>
    <mergeCell ref="I22:J22"/>
    <mergeCell ref="G18:H18"/>
    <mergeCell ref="G19:H19"/>
    <mergeCell ref="G20:H20"/>
    <mergeCell ref="G21:H21"/>
    <mergeCell ref="G23:H23"/>
    <mergeCell ref="G22:H22"/>
    <mergeCell ref="E23:F23"/>
    <mergeCell ref="E22:F22"/>
    <mergeCell ref="C18:D18"/>
    <mergeCell ref="C19:D19"/>
    <mergeCell ref="C20:D20"/>
    <mergeCell ref="E39:F39"/>
    <mergeCell ref="C33:D33"/>
    <mergeCell ref="C34:D34"/>
    <mergeCell ref="C35:D35"/>
    <mergeCell ref="C36:D36"/>
    <mergeCell ref="C37:D37"/>
    <mergeCell ref="C38:D38"/>
    <mergeCell ref="C39:D39"/>
    <mergeCell ref="C40:D40"/>
    <mergeCell ref="I37:J37"/>
    <mergeCell ref="A30:B30"/>
    <mergeCell ref="A31:B31"/>
    <mergeCell ref="A32:B32"/>
    <mergeCell ref="A33:B33"/>
    <mergeCell ref="A34:B34"/>
    <mergeCell ref="I39:J39"/>
    <mergeCell ref="I40:J40"/>
    <mergeCell ref="E40:F40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E35:F35"/>
    <mergeCell ref="E36:F36"/>
    <mergeCell ref="E37:F37"/>
    <mergeCell ref="E38:F38"/>
    <mergeCell ref="I38:J38"/>
    <mergeCell ref="K40:L40"/>
    <mergeCell ref="K35:L35"/>
    <mergeCell ref="K36:L36"/>
    <mergeCell ref="K37:L37"/>
    <mergeCell ref="K38:L38"/>
    <mergeCell ref="K39:L39"/>
    <mergeCell ref="E30:F30"/>
    <mergeCell ref="E31:F31"/>
    <mergeCell ref="E32:F32"/>
    <mergeCell ref="E33:F33"/>
    <mergeCell ref="E34:F34"/>
    <mergeCell ref="I30:J30"/>
    <mergeCell ref="I31:J31"/>
    <mergeCell ref="I32:J32"/>
    <mergeCell ref="I33:J33"/>
    <mergeCell ref="I34:J34"/>
    <mergeCell ref="K30:L30"/>
    <mergeCell ref="K31:L31"/>
    <mergeCell ref="K32:L32"/>
    <mergeCell ref="K33:L33"/>
    <mergeCell ref="K34:L34"/>
    <mergeCell ref="I35:J35"/>
    <mergeCell ref="I36:J36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81"/>
  <sheetViews>
    <sheetView topLeftCell="A63" zoomScaleNormal="100" workbookViewId="0">
      <selection activeCell="B78" sqref="B78:J80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19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26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69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142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27" t="s">
        <v>70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9"/>
      <c r="C7" s="19"/>
      <c r="D7" s="19"/>
      <c r="E7" s="19"/>
      <c r="F7" s="19"/>
      <c r="G7" s="19"/>
      <c r="H7" s="20" t="s">
        <v>20</v>
      </c>
      <c r="I7" s="21">
        <f ca="1">TODAY()</f>
        <v>45015</v>
      </c>
    </row>
    <row r="8" spans="2:10" ht="12.75" customHeight="1" x14ac:dyDescent="0.3">
      <c r="B8" s="117" t="s">
        <v>21</v>
      </c>
      <c r="C8" s="111" t="s">
        <v>28</v>
      </c>
      <c r="D8" s="115" t="s">
        <v>22</v>
      </c>
      <c r="E8" s="113"/>
      <c r="F8" s="111" t="s">
        <v>23</v>
      </c>
      <c r="G8" s="111" t="s">
        <v>24</v>
      </c>
      <c r="H8" s="111" t="s">
        <v>25</v>
      </c>
      <c r="I8" s="113" t="s">
        <v>27</v>
      </c>
    </row>
    <row r="9" spans="2:10" ht="24" customHeight="1" x14ac:dyDescent="0.3">
      <c r="B9" s="118"/>
      <c r="C9" s="112"/>
      <c r="D9" s="116"/>
      <c r="E9" s="114"/>
      <c r="F9" s="119"/>
      <c r="G9" s="119"/>
      <c r="H9" s="112"/>
      <c r="I9" s="114"/>
    </row>
    <row r="10" spans="2:10" x14ac:dyDescent="0.3">
      <c r="B10" s="100" t="s">
        <v>90</v>
      </c>
      <c r="C10" s="101"/>
      <c r="D10" s="101"/>
      <c r="E10" s="101"/>
      <c r="F10" s="101"/>
      <c r="G10" s="101"/>
      <c r="H10" s="101"/>
      <c r="I10" s="102"/>
    </row>
    <row r="11" spans="2:10" ht="26.4" x14ac:dyDescent="0.3">
      <c r="B11" s="22">
        <v>1</v>
      </c>
      <c r="C11" s="23" t="s">
        <v>94</v>
      </c>
      <c r="D11" s="109" t="s">
        <v>31</v>
      </c>
      <c r="E11" s="110"/>
      <c r="F11" s="24" t="s">
        <v>33</v>
      </c>
      <c r="G11" s="25" t="s">
        <v>32</v>
      </c>
      <c r="H11" s="25">
        <v>1</v>
      </c>
      <c r="I11" s="26">
        <f>(5390.1*1.8%)+(4750.72*1.5%)</f>
        <v>168.2826</v>
      </c>
    </row>
    <row r="12" spans="2:10" ht="26.4" x14ac:dyDescent="0.3">
      <c r="B12" s="22">
        <v>2</v>
      </c>
      <c r="C12" s="23" t="s">
        <v>94</v>
      </c>
      <c r="D12" s="109" t="s">
        <v>31</v>
      </c>
      <c r="E12" s="110"/>
      <c r="F12" s="24" t="s">
        <v>29</v>
      </c>
      <c r="G12" s="25" t="s">
        <v>93</v>
      </c>
      <c r="H12" s="25">
        <v>403.81</v>
      </c>
      <c r="I12" s="26">
        <f>H12*2.7</f>
        <v>1090.287</v>
      </c>
    </row>
    <row r="13" spans="2:10" ht="30.75" customHeight="1" x14ac:dyDescent="0.3">
      <c r="B13" s="22">
        <v>3</v>
      </c>
      <c r="C13" s="23" t="s">
        <v>94</v>
      </c>
      <c r="D13" s="109" t="s">
        <v>31</v>
      </c>
      <c r="E13" s="110"/>
      <c r="F13" s="24" t="s">
        <v>35</v>
      </c>
      <c r="G13" s="25" t="s">
        <v>32</v>
      </c>
      <c r="H13" s="25">
        <v>1</v>
      </c>
      <c r="I13" s="26">
        <v>40.39</v>
      </c>
    </row>
    <row r="14" spans="2:10" x14ac:dyDescent="0.3">
      <c r="B14" s="103" t="s">
        <v>95</v>
      </c>
      <c r="C14" s="104"/>
      <c r="D14" s="104"/>
      <c r="E14" s="104"/>
      <c r="F14" s="104"/>
      <c r="G14" s="104"/>
      <c r="H14" s="105"/>
      <c r="I14" s="38">
        <f>SUM(I11:I13)</f>
        <v>1298.9596000000001</v>
      </c>
    </row>
    <row r="15" spans="2:10" x14ac:dyDescent="0.3">
      <c r="B15" s="100" t="s">
        <v>91</v>
      </c>
      <c r="C15" s="101"/>
      <c r="D15" s="101"/>
      <c r="E15" s="101"/>
      <c r="F15" s="101"/>
      <c r="G15" s="101"/>
      <c r="H15" s="101"/>
      <c r="I15" s="102"/>
    </row>
    <row r="16" spans="2:10" ht="26.4" x14ac:dyDescent="0.3">
      <c r="B16" s="22">
        <v>1</v>
      </c>
      <c r="C16" s="23" t="s">
        <v>96</v>
      </c>
      <c r="D16" s="109" t="s">
        <v>31</v>
      </c>
      <c r="E16" s="110"/>
      <c r="F16" s="24" t="s">
        <v>29</v>
      </c>
      <c r="G16" s="25" t="s">
        <v>30</v>
      </c>
      <c r="H16" s="25">
        <v>403.81</v>
      </c>
      <c r="I16" s="26">
        <f>H16*2.7</f>
        <v>1090.287</v>
      </c>
    </row>
    <row r="17" spans="2:9" ht="26.4" x14ac:dyDescent="0.3">
      <c r="B17" s="22">
        <v>2</v>
      </c>
      <c r="C17" s="23" t="s">
        <v>96</v>
      </c>
      <c r="D17" s="109" t="s">
        <v>31</v>
      </c>
      <c r="E17" s="110"/>
      <c r="F17" s="24" t="s">
        <v>33</v>
      </c>
      <c r="G17" s="25" t="s">
        <v>32</v>
      </c>
      <c r="H17" s="25">
        <v>1</v>
      </c>
      <c r="I17" s="26">
        <f>(5390.1*1.8%)+(4750.72*1.5%)</f>
        <v>168.2826</v>
      </c>
    </row>
    <row r="18" spans="2:9" ht="30.75" customHeight="1" x14ac:dyDescent="0.3">
      <c r="B18" s="22">
        <v>3</v>
      </c>
      <c r="C18" s="23" t="s">
        <v>96</v>
      </c>
      <c r="D18" s="109" t="s">
        <v>31</v>
      </c>
      <c r="E18" s="110"/>
      <c r="F18" s="24" t="s">
        <v>35</v>
      </c>
      <c r="G18" s="25" t="s">
        <v>32</v>
      </c>
      <c r="H18" s="25">
        <v>1</v>
      </c>
      <c r="I18" s="26">
        <v>40.39</v>
      </c>
    </row>
    <row r="19" spans="2:9" x14ac:dyDescent="0.3">
      <c r="B19" s="103" t="s">
        <v>98</v>
      </c>
      <c r="C19" s="104"/>
      <c r="D19" s="104"/>
      <c r="E19" s="104"/>
      <c r="F19" s="104"/>
      <c r="G19" s="104"/>
      <c r="H19" s="105"/>
      <c r="I19" s="38">
        <f>SUM(I16:I18)</f>
        <v>1298.9596000000001</v>
      </c>
    </row>
    <row r="20" spans="2:9" x14ac:dyDescent="0.3">
      <c r="B20" s="100" t="s">
        <v>97</v>
      </c>
      <c r="C20" s="101"/>
      <c r="D20" s="101"/>
      <c r="E20" s="101"/>
      <c r="F20" s="101"/>
      <c r="G20" s="101"/>
      <c r="H20" s="101"/>
      <c r="I20" s="102"/>
    </row>
    <row r="21" spans="2:9" ht="26.4" x14ac:dyDescent="0.3">
      <c r="B21" s="22">
        <v>1</v>
      </c>
      <c r="C21" s="23" t="s">
        <v>110</v>
      </c>
      <c r="D21" s="109" t="s">
        <v>31</v>
      </c>
      <c r="E21" s="110"/>
      <c r="F21" s="24" t="s">
        <v>29</v>
      </c>
      <c r="G21" s="25" t="s">
        <v>30</v>
      </c>
      <c r="H21" s="25">
        <v>403.81</v>
      </c>
      <c r="I21" s="26">
        <f>H21*2.7</f>
        <v>1090.287</v>
      </c>
    </row>
    <row r="22" spans="2:9" ht="26.4" x14ac:dyDescent="0.3">
      <c r="B22" s="22">
        <v>2</v>
      </c>
      <c r="C22" s="23" t="s">
        <v>110</v>
      </c>
      <c r="D22" s="109" t="s">
        <v>31</v>
      </c>
      <c r="E22" s="110"/>
      <c r="F22" s="24" t="s">
        <v>33</v>
      </c>
      <c r="G22" s="25" t="s">
        <v>32</v>
      </c>
      <c r="H22" s="25">
        <v>1</v>
      </c>
      <c r="I22" s="26">
        <f>(5390.1*1.8%)+(6555.51*1.5%)</f>
        <v>195.35445000000001</v>
      </c>
    </row>
    <row r="23" spans="2:9" ht="30.75" customHeight="1" x14ac:dyDescent="0.3">
      <c r="B23" s="22">
        <v>3</v>
      </c>
      <c r="C23" s="23" t="s">
        <v>110</v>
      </c>
      <c r="D23" s="109" t="s">
        <v>31</v>
      </c>
      <c r="E23" s="110"/>
      <c r="F23" s="24" t="s">
        <v>35</v>
      </c>
      <c r="G23" s="25" t="s">
        <v>32</v>
      </c>
      <c r="H23" s="25">
        <v>1</v>
      </c>
      <c r="I23" s="26">
        <v>40.39</v>
      </c>
    </row>
    <row r="24" spans="2:9" x14ac:dyDescent="0.3">
      <c r="B24" s="103" t="s">
        <v>99</v>
      </c>
      <c r="C24" s="104"/>
      <c r="D24" s="104"/>
      <c r="E24" s="104"/>
      <c r="F24" s="104"/>
      <c r="G24" s="104"/>
      <c r="H24" s="105"/>
      <c r="I24" s="38">
        <f>SUM(I21:I23)</f>
        <v>1326.0314500000002</v>
      </c>
    </row>
    <row r="25" spans="2:9" x14ac:dyDescent="0.3">
      <c r="B25" s="100" t="s">
        <v>100</v>
      </c>
      <c r="C25" s="101"/>
      <c r="D25" s="101"/>
      <c r="E25" s="101"/>
      <c r="F25" s="101"/>
      <c r="G25" s="101"/>
      <c r="H25" s="101"/>
      <c r="I25" s="102"/>
    </row>
    <row r="26" spans="2:9" ht="26.4" x14ac:dyDescent="0.3">
      <c r="B26" s="22">
        <v>1</v>
      </c>
      <c r="C26" s="23" t="s">
        <v>111</v>
      </c>
      <c r="D26" s="109" t="s">
        <v>31</v>
      </c>
      <c r="E26" s="110"/>
      <c r="F26" s="24" t="s">
        <v>29</v>
      </c>
      <c r="G26" s="25" t="s">
        <v>30</v>
      </c>
      <c r="H26" s="25">
        <v>403.81</v>
      </c>
      <c r="I26" s="26">
        <f>H26*2.7</f>
        <v>1090.287</v>
      </c>
    </row>
    <row r="27" spans="2:9" ht="26.4" x14ac:dyDescent="0.3">
      <c r="B27" s="22">
        <v>2</v>
      </c>
      <c r="C27" s="23" t="s">
        <v>111</v>
      </c>
      <c r="D27" s="109" t="s">
        <v>31</v>
      </c>
      <c r="E27" s="110"/>
      <c r="F27" s="24" t="s">
        <v>33</v>
      </c>
      <c r="G27" s="25" t="s">
        <v>32</v>
      </c>
      <c r="H27" s="25">
        <v>1</v>
      </c>
      <c r="I27" s="26">
        <f>(5808.81*1.8%)+(4123.63*1.5%)</f>
        <v>166.41303000000002</v>
      </c>
    </row>
    <row r="28" spans="2:9" ht="30.75" customHeight="1" x14ac:dyDescent="0.3">
      <c r="B28" s="22">
        <v>3</v>
      </c>
      <c r="C28" s="23" t="s">
        <v>111</v>
      </c>
      <c r="D28" s="109" t="s">
        <v>31</v>
      </c>
      <c r="E28" s="110"/>
      <c r="F28" s="24" t="s">
        <v>35</v>
      </c>
      <c r="G28" s="25" t="s">
        <v>32</v>
      </c>
      <c r="H28" s="25">
        <v>1</v>
      </c>
      <c r="I28" s="26">
        <v>40.39</v>
      </c>
    </row>
    <row r="29" spans="2:9" x14ac:dyDescent="0.3">
      <c r="B29" s="103" t="s">
        <v>101</v>
      </c>
      <c r="C29" s="104"/>
      <c r="D29" s="104"/>
      <c r="E29" s="104"/>
      <c r="F29" s="104"/>
      <c r="G29" s="104"/>
      <c r="H29" s="105"/>
      <c r="I29" s="38">
        <f>SUM(I26:I28)</f>
        <v>1297.0900300000001</v>
      </c>
    </row>
    <row r="30" spans="2:9" x14ac:dyDescent="0.3">
      <c r="B30" s="100" t="s">
        <v>104</v>
      </c>
      <c r="C30" s="101"/>
      <c r="D30" s="101"/>
      <c r="E30" s="101"/>
      <c r="F30" s="101"/>
      <c r="G30" s="101"/>
      <c r="H30" s="101"/>
      <c r="I30" s="102"/>
    </row>
    <row r="31" spans="2:9" ht="26.4" x14ac:dyDescent="0.3">
      <c r="B31" s="22">
        <v>1</v>
      </c>
      <c r="C31" s="23" t="s">
        <v>112</v>
      </c>
      <c r="D31" s="109" t="s">
        <v>31</v>
      </c>
      <c r="E31" s="110"/>
      <c r="F31" s="24" t="s">
        <v>29</v>
      </c>
      <c r="G31" s="25" t="s">
        <v>30</v>
      </c>
      <c r="H31" s="25">
        <v>403.81</v>
      </c>
      <c r="I31" s="26">
        <f>H31*2.7</f>
        <v>1090.287</v>
      </c>
    </row>
    <row r="32" spans="2:9" ht="26.4" x14ac:dyDescent="0.3">
      <c r="B32" s="22">
        <v>2</v>
      </c>
      <c r="C32" s="23" t="s">
        <v>112</v>
      </c>
      <c r="D32" s="109" t="s">
        <v>31</v>
      </c>
      <c r="E32" s="110"/>
      <c r="F32" s="24" t="s">
        <v>33</v>
      </c>
      <c r="G32" s="25" t="s">
        <v>32</v>
      </c>
      <c r="H32" s="25">
        <v>1</v>
      </c>
      <c r="I32" s="26">
        <f>(5808.81*1.8%)+(6499*1.5%)</f>
        <v>202.04358000000002</v>
      </c>
    </row>
    <row r="33" spans="2:9" ht="26.4" x14ac:dyDescent="0.3">
      <c r="B33" s="22">
        <v>3</v>
      </c>
      <c r="C33" s="23" t="s">
        <v>112</v>
      </c>
      <c r="D33" s="109" t="s">
        <v>31</v>
      </c>
      <c r="E33" s="110"/>
      <c r="F33" s="24" t="s">
        <v>106</v>
      </c>
      <c r="G33" s="25" t="s">
        <v>107</v>
      </c>
      <c r="H33" s="25">
        <v>1</v>
      </c>
      <c r="I33" s="26">
        <v>3560</v>
      </c>
    </row>
    <row r="34" spans="2:9" ht="30.75" customHeight="1" x14ac:dyDescent="0.3">
      <c r="B34" s="22">
        <v>4</v>
      </c>
      <c r="C34" s="23" t="s">
        <v>112</v>
      </c>
      <c r="D34" s="109" t="s">
        <v>31</v>
      </c>
      <c r="E34" s="110"/>
      <c r="F34" s="24" t="s">
        <v>35</v>
      </c>
      <c r="G34" s="25" t="s">
        <v>32</v>
      </c>
      <c r="H34" s="25">
        <v>1</v>
      </c>
      <c r="I34" s="26">
        <v>40.39</v>
      </c>
    </row>
    <row r="35" spans="2:9" x14ac:dyDescent="0.3">
      <c r="B35" s="103" t="s">
        <v>105</v>
      </c>
      <c r="C35" s="104"/>
      <c r="D35" s="104"/>
      <c r="E35" s="104"/>
      <c r="F35" s="104"/>
      <c r="G35" s="104"/>
      <c r="H35" s="105"/>
      <c r="I35" s="38">
        <f>SUM(I31:I34)</f>
        <v>4892.7205800000002</v>
      </c>
    </row>
    <row r="36" spans="2:9" x14ac:dyDescent="0.3">
      <c r="B36" s="100" t="s">
        <v>108</v>
      </c>
      <c r="C36" s="101"/>
      <c r="D36" s="101"/>
      <c r="E36" s="101"/>
      <c r="F36" s="101"/>
      <c r="G36" s="101"/>
      <c r="H36" s="101"/>
      <c r="I36" s="102"/>
    </row>
    <row r="37" spans="2:9" ht="26.4" x14ac:dyDescent="0.3">
      <c r="B37" s="22">
        <v>1</v>
      </c>
      <c r="C37" s="23" t="s">
        <v>113</v>
      </c>
      <c r="D37" s="109" t="s">
        <v>31</v>
      </c>
      <c r="E37" s="110"/>
      <c r="F37" s="24" t="s">
        <v>29</v>
      </c>
      <c r="G37" s="25" t="s">
        <v>30</v>
      </c>
      <c r="H37" s="25">
        <v>403.81</v>
      </c>
      <c r="I37" s="26">
        <f>H37*2.7</f>
        <v>1090.287</v>
      </c>
    </row>
    <row r="38" spans="2:9" ht="26.4" x14ac:dyDescent="0.3">
      <c r="B38" s="22">
        <v>2</v>
      </c>
      <c r="C38" s="23" t="s">
        <v>113</v>
      </c>
      <c r="D38" s="109" t="s">
        <v>31</v>
      </c>
      <c r="E38" s="110"/>
      <c r="F38" s="24" t="s">
        <v>33</v>
      </c>
      <c r="G38" s="25" t="s">
        <v>32</v>
      </c>
      <c r="H38" s="25">
        <v>1</v>
      </c>
      <c r="I38" s="26">
        <f>(5862.59*1.8%)+(4459.28*1.5%)</f>
        <v>172.41582</v>
      </c>
    </row>
    <row r="39" spans="2:9" ht="30.75" customHeight="1" x14ac:dyDescent="0.3">
      <c r="B39" s="22">
        <v>3</v>
      </c>
      <c r="C39" s="23" t="s">
        <v>113</v>
      </c>
      <c r="D39" s="109" t="s">
        <v>31</v>
      </c>
      <c r="E39" s="110"/>
      <c r="F39" s="24" t="s">
        <v>35</v>
      </c>
      <c r="G39" s="25" t="s">
        <v>32</v>
      </c>
      <c r="H39" s="25">
        <v>1</v>
      </c>
      <c r="I39" s="26">
        <v>40.39</v>
      </c>
    </row>
    <row r="40" spans="2:9" x14ac:dyDescent="0.3">
      <c r="B40" s="103" t="s">
        <v>109</v>
      </c>
      <c r="C40" s="104"/>
      <c r="D40" s="104"/>
      <c r="E40" s="104"/>
      <c r="F40" s="104"/>
      <c r="G40" s="104"/>
      <c r="H40" s="105"/>
      <c r="I40" s="38">
        <f>SUM(I37:I39)</f>
        <v>1303.0928200000001</v>
      </c>
    </row>
    <row r="41" spans="2:9" x14ac:dyDescent="0.3">
      <c r="B41" s="100" t="s">
        <v>114</v>
      </c>
      <c r="C41" s="101"/>
      <c r="D41" s="101"/>
      <c r="E41" s="101"/>
      <c r="F41" s="101"/>
      <c r="G41" s="101"/>
      <c r="H41" s="101"/>
      <c r="I41" s="102"/>
    </row>
    <row r="42" spans="2:9" ht="26.4" x14ac:dyDescent="0.3">
      <c r="B42" s="22">
        <v>1</v>
      </c>
      <c r="C42" s="23" t="s">
        <v>117</v>
      </c>
      <c r="D42" s="109" t="s">
        <v>31</v>
      </c>
      <c r="E42" s="110"/>
      <c r="F42" s="24" t="s">
        <v>29</v>
      </c>
      <c r="G42" s="25" t="s">
        <v>30</v>
      </c>
      <c r="H42" s="25">
        <v>403.81</v>
      </c>
      <c r="I42" s="26">
        <f>H42*2.7</f>
        <v>1090.287</v>
      </c>
    </row>
    <row r="43" spans="2:9" ht="39.6" x14ac:dyDescent="0.3">
      <c r="B43" s="22">
        <v>2</v>
      </c>
      <c r="C43" s="23" t="s">
        <v>117</v>
      </c>
      <c r="D43" s="109" t="s">
        <v>31</v>
      </c>
      <c r="E43" s="110"/>
      <c r="F43" s="24" t="s">
        <v>116</v>
      </c>
      <c r="G43" s="25" t="s">
        <v>107</v>
      </c>
      <c r="H43" s="25">
        <v>1</v>
      </c>
      <c r="I43" s="26">
        <v>8000</v>
      </c>
    </row>
    <row r="44" spans="2:9" ht="26.4" x14ac:dyDescent="0.3">
      <c r="B44" s="22">
        <v>3</v>
      </c>
      <c r="C44" s="23" t="s">
        <v>117</v>
      </c>
      <c r="D44" s="109" t="s">
        <v>31</v>
      </c>
      <c r="E44" s="110"/>
      <c r="F44" s="24" t="s">
        <v>33</v>
      </c>
      <c r="G44" s="25" t="s">
        <v>32</v>
      </c>
      <c r="H44" s="25">
        <v>1</v>
      </c>
      <c r="I44" s="26">
        <f>(5886.18*1.8%)+(6551.63*1.5%)</f>
        <v>204.22569000000001</v>
      </c>
    </row>
    <row r="45" spans="2:9" ht="30.75" customHeight="1" x14ac:dyDescent="0.3">
      <c r="B45" s="22">
        <v>4</v>
      </c>
      <c r="C45" s="23" t="s">
        <v>117</v>
      </c>
      <c r="D45" s="109" t="s">
        <v>31</v>
      </c>
      <c r="E45" s="110"/>
      <c r="F45" s="24" t="s">
        <v>35</v>
      </c>
      <c r="G45" s="25" t="s">
        <v>32</v>
      </c>
      <c r="H45" s="25">
        <v>1</v>
      </c>
      <c r="I45" s="26">
        <v>40.39</v>
      </c>
    </row>
    <row r="46" spans="2:9" x14ac:dyDescent="0.3">
      <c r="B46" s="103" t="s">
        <v>115</v>
      </c>
      <c r="C46" s="104"/>
      <c r="D46" s="104"/>
      <c r="E46" s="104"/>
      <c r="F46" s="104"/>
      <c r="G46" s="104"/>
      <c r="H46" s="105"/>
      <c r="I46" s="38">
        <f>SUM(I42:I45)</f>
        <v>9334.902689999999</v>
      </c>
    </row>
    <row r="47" spans="2:9" x14ac:dyDescent="0.3">
      <c r="B47" s="100" t="s">
        <v>118</v>
      </c>
      <c r="C47" s="101"/>
      <c r="D47" s="101"/>
      <c r="E47" s="101"/>
      <c r="F47" s="101"/>
      <c r="G47" s="101"/>
      <c r="H47" s="101"/>
      <c r="I47" s="102"/>
    </row>
    <row r="48" spans="2:9" ht="26.4" x14ac:dyDescent="0.3">
      <c r="B48" s="22">
        <v>1</v>
      </c>
      <c r="C48" s="23" t="s">
        <v>120</v>
      </c>
      <c r="D48" s="109" t="s">
        <v>31</v>
      </c>
      <c r="E48" s="110"/>
      <c r="F48" s="24" t="s">
        <v>29</v>
      </c>
      <c r="G48" s="25" t="s">
        <v>30</v>
      </c>
      <c r="H48" s="25">
        <v>403.81</v>
      </c>
      <c r="I48" s="26">
        <f>H48*2.7</f>
        <v>1090.287</v>
      </c>
    </row>
    <row r="49" spans="2:9" ht="26.4" x14ac:dyDescent="0.3">
      <c r="B49" s="22">
        <v>2</v>
      </c>
      <c r="C49" s="23" t="s">
        <v>120</v>
      </c>
      <c r="D49" s="109" t="s">
        <v>31</v>
      </c>
      <c r="E49" s="110"/>
      <c r="F49" s="24" t="s">
        <v>33</v>
      </c>
      <c r="G49" s="25" t="s">
        <v>32</v>
      </c>
      <c r="H49" s="25">
        <v>1</v>
      </c>
      <c r="I49" s="26">
        <f>(5886.18*1.8%)+(5187.96*1.5%)</f>
        <v>183.77064000000001</v>
      </c>
    </row>
    <row r="50" spans="2:9" ht="30.75" customHeight="1" x14ac:dyDescent="0.3">
      <c r="B50" s="22">
        <v>3</v>
      </c>
      <c r="C50" s="23" t="s">
        <v>120</v>
      </c>
      <c r="D50" s="109" t="s">
        <v>31</v>
      </c>
      <c r="E50" s="110"/>
      <c r="F50" s="24" t="s">
        <v>35</v>
      </c>
      <c r="G50" s="25" t="s">
        <v>32</v>
      </c>
      <c r="H50" s="25">
        <v>1</v>
      </c>
      <c r="I50" s="26">
        <v>40.39</v>
      </c>
    </row>
    <row r="51" spans="2:9" x14ac:dyDescent="0.3">
      <c r="B51" s="103" t="s">
        <v>119</v>
      </c>
      <c r="C51" s="104"/>
      <c r="D51" s="104"/>
      <c r="E51" s="104"/>
      <c r="F51" s="104"/>
      <c r="G51" s="104"/>
      <c r="H51" s="105"/>
      <c r="I51" s="38">
        <f>SUM(I48:I50)</f>
        <v>1314.4476400000001</v>
      </c>
    </row>
    <row r="52" spans="2:9" x14ac:dyDescent="0.3">
      <c r="B52" s="100" t="s">
        <v>121</v>
      </c>
      <c r="C52" s="101"/>
      <c r="D52" s="101"/>
      <c r="E52" s="101"/>
      <c r="F52" s="101"/>
      <c r="G52" s="101"/>
      <c r="H52" s="101"/>
      <c r="I52" s="102"/>
    </row>
    <row r="53" spans="2:9" ht="26.4" x14ac:dyDescent="0.3">
      <c r="B53" s="22">
        <v>1</v>
      </c>
      <c r="C53" s="23" t="s">
        <v>122</v>
      </c>
      <c r="D53" s="109" t="s">
        <v>31</v>
      </c>
      <c r="E53" s="110"/>
      <c r="F53" s="24" t="s">
        <v>29</v>
      </c>
      <c r="G53" s="25" t="s">
        <v>30</v>
      </c>
      <c r="H53" s="25">
        <v>403.81</v>
      </c>
      <c r="I53" s="26">
        <f>H53*2.7</f>
        <v>1090.287</v>
      </c>
    </row>
    <row r="54" spans="2:9" ht="26.4" x14ac:dyDescent="0.3">
      <c r="B54" s="22">
        <v>2</v>
      </c>
      <c r="C54" s="23" t="s">
        <v>122</v>
      </c>
      <c r="D54" s="109" t="s">
        <v>31</v>
      </c>
      <c r="E54" s="110"/>
      <c r="F54" s="24" t="s">
        <v>33</v>
      </c>
      <c r="G54" s="25" t="s">
        <v>32</v>
      </c>
      <c r="H54" s="25">
        <v>1</v>
      </c>
      <c r="I54" s="26">
        <f>(5886.18*1.8%)+(7283.79*1.5%)</f>
        <v>215.20809000000003</v>
      </c>
    </row>
    <row r="55" spans="2:9" ht="30.75" customHeight="1" x14ac:dyDescent="0.3">
      <c r="B55" s="22">
        <v>3</v>
      </c>
      <c r="C55" s="23" t="s">
        <v>122</v>
      </c>
      <c r="D55" s="109" t="s">
        <v>31</v>
      </c>
      <c r="E55" s="110"/>
      <c r="F55" s="24" t="s">
        <v>35</v>
      </c>
      <c r="G55" s="25" t="s">
        <v>32</v>
      </c>
      <c r="H55" s="25">
        <v>1</v>
      </c>
      <c r="I55" s="26">
        <v>40.39</v>
      </c>
    </row>
    <row r="56" spans="2:9" x14ac:dyDescent="0.3">
      <c r="B56" s="103" t="s">
        <v>123</v>
      </c>
      <c r="C56" s="104"/>
      <c r="D56" s="104"/>
      <c r="E56" s="104"/>
      <c r="F56" s="104"/>
      <c r="G56" s="104"/>
      <c r="H56" s="105"/>
      <c r="I56" s="38">
        <f>SUM(I53:I55)</f>
        <v>1345.8850900000002</v>
      </c>
    </row>
    <row r="57" spans="2:9" x14ac:dyDescent="0.3">
      <c r="B57" s="100" t="s">
        <v>124</v>
      </c>
      <c r="C57" s="101"/>
      <c r="D57" s="101"/>
      <c r="E57" s="101"/>
      <c r="F57" s="101"/>
      <c r="G57" s="101"/>
      <c r="H57" s="101"/>
      <c r="I57" s="102"/>
    </row>
    <row r="58" spans="2:9" ht="26.4" x14ac:dyDescent="0.3">
      <c r="B58" s="22">
        <v>1</v>
      </c>
      <c r="C58" s="23" t="s">
        <v>126</v>
      </c>
      <c r="D58" s="109" t="s">
        <v>31</v>
      </c>
      <c r="E58" s="110"/>
      <c r="F58" s="24" t="s">
        <v>29</v>
      </c>
      <c r="G58" s="25" t="s">
        <v>30</v>
      </c>
      <c r="H58" s="25">
        <v>403.81</v>
      </c>
      <c r="I58" s="26">
        <f>H58*2.7</f>
        <v>1090.287</v>
      </c>
    </row>
    <row r="59" spans="2:9" ht="26.4" x14ac:dyDescent="0.3">
      <c r="B59" s="22">
        <v>2</v>
      </c>
      <c r="C59" s="23" t="s">
        <v>126</v>
      </c>
      <c r="D59" s="109" t="s">
        <v>31</v>
      </c>
      <c r="E59" s="110"/>
      <c r="F59" s="24" t="s">
        <v>33</v>
      </c>
      <c r="G59" s="25" t="s">
        <v>32</v>
      </c>
      <c r="H59" s="25">
        <v>1</v>
      </c>
      <c r="I59" s="26">
        <f>(5886.18*1.8%)+(5186.79*1.5%)</f>
        <v>183.75309000000001</v>
      </c>
    </row>
    <row r="60" spans="2:9" ht="26.4" x14ac:dyDescent="0.3">
      <c r="B60" s="22">
        <v>3</v>
      </c>
      <c r="C60" s="23" t="s">
        <v>126</v>
      </c>
      <c r="D60" s="109" t="s">
        <v>31</v>
      </c>
      <c r="E60" s="110"/>
      <c r="F60" s="24" t="s">
        <v>106</v>
      </c>
      <c r="G60" s="25" t="s">
        <v>107</v>
      </c>
      <c r="H60" s="25">
        <v>1</v>
      </c>
      <c r="I60" s="26">
        <v>3320</v>
      </c>
    </row>
    <row r="61" spans="2:9" ht="26.4" x14ac:dyDescent="0.3">
      <c r="B61" s="22">
        <v>4</v>
      </c>
      <c r="C61" s="23" t="s">
        <v>126</v>
      </c>
      <c r="D61" s="109" t="s">
        <v>31</v>
      </c>
      <c r="E61" s="110"/>
      <c r="F61" s="24" t="s">
        <v>129</v>
      </c>
      <c r="G61" s="25" t="s">
        <v>107</v>
      </c>
      <c r="H61" s="25">
        <v>1</v>
      </c>
      <c r="I61" s="26">
        <v>1000</v>
      </c>
    </row>
    <row r="62" spans="2:9" ht="30.75" customHeight="1" x14ac:dyDescent="0.3">
      <c r="B62" s="22">
        <v>5</v>
      </c>
      <c r="C62" s="23" t="s">
        <v>126</v>
      </c>
      <c r="D62" s="109" t="s">
        <v>31</v>
      </c>
      <c r="E62" s="110"/>
      <c r="F62" s="24" t="s">
        <v>35</v>
      </c>
      <c r="G62" s="25" t="s">
        <v>32</v>
      </c>
      <c r="H62" s="25">
        <v>1</v>
      </c>
      <c r="I62" s="26">
        <v>40.39</v>
      </c>
    </row>
    <row r="63" spans="2:9" x14ac:dyDescent="0.3">
      <c r="B63" s="103" t="s">
        <v>125</v>
      </c>
      <c r="C63" s="104"/>
      <c r="D63" s="104"/>
      <c r="E63" s="104"/>
      <c r="F63" s="104"/>
      <c r="G63" s="104"/>
      <c r="H63" s="105"/>
      <c r="I63" s="38">
        <f>SUM(I58:I62)</f>
        <v>5634.4300900000007</v>
      </c>
    </row>
    <row r="64" spans="2:9" x14ac:dyDescent="0.3">
      <c r="B64" s="100" t="s">
        <v>130</v>
      </c>
      <c r="C64" s="101"/>
      <c r="D64" s="101"/>
      <c r="E64" s="101"/>
      <c r="F64" s="101"/>
      <c r="G64" s="101"/>
      <c r="H64" s="101"/>
      <c r="I64" s="102"/>
    </row>
    <row r="65" spans="2:9" ht="26.4" x14ac:dyDescent="0.3">
      <c r="B65" s="22">
        <v>1</v>
      </c>
      <c r="C65" s="23" t="s">
        <v>132</v>
      </c>
      <c r="D65" s="109" t="s">
        <v>31</v>
      </c>
      <c r="E65" s="110"/>
      <c r="F65" s="24" t="s">
        <v>29</v>
      </c>
      <c r="G65" s="25" t="s">
        <v>30</v>
      </c>
      <c r="H65" s="25">
        <v>403.81</v>
      </c>
      <c r="I65" s="26">
        <f>H65*2.7</f>
        <v>1090.287</v>
      </c>
    </row>
    <row r="66" spans="2:9" ht="26.4" x14ac:dyDescent="0.3">
      <c r="B66" s="22">
        <v>2</v>
      </c>
      <c r="C66" s="23" t="s">
        <v>132</v>
      </c>
      <c r="D66" s="109" t="s">
        <v>31</v>
      </c>
      <c r="E66" s="110"/>
      <c r="F66" s="24" t="s">
        <v>33</v>
      </c>
      <c r="G66" s="25" t="s">
        <v>32</v>
      </c>
      <c r="H66" s="25">
        <v>1</v>
      </c>
      <c r="I66" s="26">
        <f>(5886.18*1.8%)+(5886.18*1.5%)</f>
        <v>194.24394000000001</v>
      </c>
    </row>
    <row r="67" spans="2:9" ht="30.75" customHeight="1" x14ac:dyDescent="0.3">
      <c r="B67" s="22">
        <v>3</v>
      </c>
      <c r="C67" s="23" t="s">
        <v>132</v>
      </c>
      <c r="D67" s="109" t="s">
        <v>31</v>
      </c>
      <c r="E67" s="110"/>
      <c r="F67" s="24" t="s">
        <v>35</v>
      </c>
      <c r="G67" s="25" t="s">
        <v>32</v>
      </c>
      <c r="H67" s="25">
        <v>1</v>
      </c>
      <c r="I67" s="26">
        <v>40.39</v>
      </c>
    </row>
    <row r="68" spans="2:9" x14ac:dyDescent="0.3">
      <c r="B68" s="103" t="s">
        <v>131</v>
      </c>
      <c r="C68" s="104"/>
      <c r="D68" s="104"/>
      <c r="E68" s="104"/>
      <c r="F68" s="104"/>
      <c r="G68" s="104"/>
      <c r="H68" s="105"/>
      <c r="I68" s="38">
        <f>SUM(I65:I67)</f>
        <v>1324.9209400000002</v>
      </c>
    </row>
    <row r="69" spans="2:9" x14ac:dyDescent="0.3">
      <c r="B69" s="100" t="s">
        <v>133</v>
      </c>
      <c r="C69" s="101"/>
      <c r="D69" s="101"/>
      <c r="E69" s="101"/>
      <c r="F69" s="101"/>
      <c r="G69" s="101"/>
      <c r="H69" s="101"/>
      <c r="I69" s="102"/>
    </row>
    <row r="70" spans="2:9" ht="26.4" x14ac:dyDescent="0.3">
      <c r="B70" s="22">
        <v>1</v>
      </c>
      <c r="C70" s="23" t="s">
        <v>134</v>
      </c>
      <c r="D70" s="109" t="s">
        <v>31</v>
      </c>
      <c r="E70" s="110"/>
      <c r="F70" s="24" t="s">
        <v>29</v>
      </c>
      <c r="G70" s="25" t="s">
        <v>30</v>
      </c>
      <c r="H70" s="25">
        <v>403.81</v>
      </c>
      <c r="I70" s="26">
        <f>H70*2.7</f>
        <v>1090.287</v>
      </c>
    </row>
    <row r="71" spans="2:9" x14ac:dyDescent="0.3">
      <c r="B71" s="22">
        <v>2</v>
      </c>
      <c r="C71" s="23" t="s">
        <v>134</v>
      </c>
      <c r="D71" s="109" t="s">
        <v>31</v>
      </c>
      <c r="E71" s="110"/>
      <c r="F71" s="24" t="s">
        <v>143</v>
      </c>
      <c r="G71" s="25" t="s">
        <v>107</v>
      </c>
      <c r="H71" s="25">
        <v>1</v>
      </c>
      <c r="I71" s="26">
        <v>2400</v>
      </c>
    </row>
    <row r="72" spans="2:9" ht="26.4" x14ac:dyDescent="0.3">
      <c r="B72" s="22">
        <v>3</v>
      </c>
      <c r="C72" s="23" t="s">
        <v>134</v>
      </c>
      <c r="D72" s="109" t="s">
        <v>31</v>
      </c>
      <c r="E72" s="110"/>
      <c r="F72" s="24" t="s">
        <v>33</v>
      </c>
      <c r="G72" s="25" t="s">
        <v>32</v>
      </c>
      <c r="H72" s="25">
        <v>1</v>
      </c>
      <c r="I72" s="26">
        <f>(5939.55*1.8%)+(5893.68*1.5%)</f>
        <v>195.31710000000004</v>
      </c>
    </row>
    <row r="73" spans="2:9" ht="30.75" customHeight="1" x14ac:dyDescent="0.3">
      <c r="B73" s="22">
        <v>4</v>
      </c>
      <c r="C73" s="23" t="s">
        <v>134</v>
      </c>
      <c r="D73" s="109" t="s">
        <v>31</v>
      </c>
      <c r="E73" s="110"/>
      <c r="F73" s="24" t="s">
        <v>35</v>
      </c>
      <c r="G73" s="25" t="s">
        <v>32</v>
      </c>
      <c r="H73" s="25">
        <v>1</v>
      </c>
      <c r="I73" s="26">
        <v>40.39</v>
      </c>
    </row>
    <row r="74" spans="2:9" x14ac:dyDescent="0.3">
      <c r="B74" s="103" t="s">
        <v>135</v>
      </c>
      <c r="C74" s="104"/>
      <c r="D74" s="104"/>
      <c r="E74" s="104"/>
      <c r="F74" s="104"/>
      <c r="G74" s="104"/>
      <c r="H74" s="105"/>
      <c r="I74" s="38">
        <f>SUM(I70:I73)</f>
        <v>3725.9941000000003</v>
      </c>
    </row>
    <row r="75" spans="2:9" ht="15.6" x14ac:dyDescent="0.3">
      <c r="B75" s="106" t="s">
        <v>136</v>
      </c>
      <c r="C75" s="107"/>
      <c r="D75" s="107"/>
      <c r="E75" s="107"/>
      <c r="F75" s="107"/>
      <c r="G75" s="107"/>
      <c r="H75" s="108"/>
      <c r="I75" s="31">
        <f>I14+I19+I24+I29+I35+I40+I46+I51+I56+I63+I68+I74</f>
        <v>34097.434630000003</v>
      </c>
    </row>
    <row r="78" spans="2:9" ht="14.4" x14ac:dyDescent="0.3">
      <c r="B78" s="70"/>
      <c r="C78" s="70"/>
      <c r="D78" s="70"/>
      <c r="E78" s="70"/>
    </row>
    <row r="79" spans="2:9" ht="14.4" x14ac:dyDescent="0.3">
      <c r="B79" s="71"/>
      <c r="C79" s="71"/>
      <c r="D79" s="71"/>
      <c r="E79" s="71"/>
      <c r="G79" s="71"/>
      <c r="H79" s="71"/>
      <c r="I79" s="71"/>
    </row>
    <row r="80" spans="2:9" ht="14.4" x14ac:dyDescent="0.3">
      <c r="B80" s="70"/>
      <c r="C80" s="70"/>
      <c r="D80" s="70"/>
      <c r="E80" s="70"/>
    </row>
    <row r="81" spans="2:9" ht="14.4" x14ac:dyDescent="0.3">
      <c r="B81" s="71"/>
      <c r="C81" s="71"/>
      <c r="D81" s="71"/>
      <c r="E81" s="71"/>
      <c r="G81" s="71"/>
      <c r="H81" s="71"/>
      <c r="I81" s="71"/>
    </row>
  </sheetData>
  <mergeCells count="79">
    <mergeCell ref="B78:E78"/>
    <mergeCell ref="B79:E79"/>
    <mergeCell ref="G79:I79"/>
    <mergeCell ref="B80:E80"/>
    <mergeCell ref="B81:E81"/>
    <mergeCell ref="G81:I81"/>
    <mergeCell ref="B69:I69"/>
    <mergeCell ref="D70:E70"/>
    <mergeCell ref="D72:E72"/>
    <mergeCell ref="D73:E73"/>
    <mergeCell ref="B74:H74"/>
    <mergeCell ref="D71:E71"/>
    <mergeCell ref="B64:I64"/>
    <mergeCell ref="D65:E65"/>
    <mergeCell ref="D66:E66"/>
    <mergeCell ref="D67:E67"/>
    <mergeCell ref="B68:H68"/>
    <mergeCell ref="B57:I57"/>
    <mergeCell ref="D58:E58"/>
    <mergeCell ref="D59:E59"/>
    <mergeCell ref="D62:E62"/>
    <mergeCell ref="B63:H63"/>
    <mergeCell ref="D60:E60"/>
    <mergeCell ref="D61:E61"/>
    <mergeCell ref="B52:I52"/>
    <mergeCell ref="D53:E53"/>
    <mergeCell ref="D54:E54"/>
    <mergeCell ref="D55:E55"/>
    <mergeCell ref="B56:H56"/>
    <mergeCell ref="B47:I47"/>
    <mergeCell ref="D48:E48"/>
    <mergeCell ref="D49:E49"/>
    <mergeCell ref="D50:E50"/>
    <mergeCell ref="B51:H51"/>
    <mergeCell ref="B41:I41"/>
    <mergeCell ref="D42:E42"/>
    <mergeCell ref="D44:E44"/>
    <mergeCell ref="D45:E45"/>
    <mergeCell ref="B46:H46"/>
    <mergeCell ref="D43:E43"/>
    <mergeCell ref="B36:I36"/>
    <mergeCell ref="D37:E37"/>
    <mergeCell ref="D38:E38"/>
    <mergeCell ref="D39:E39"/>
    <mergeCell ref="B40:H40"/>
    <mergeCell ref="B30:I30"/>
    <mergeCell ref="D31:E31"/>
    <mergeCell ref="D32:E32"/>
    <mergeCell ref="D34:E34"/>
    <mergeCell ref="B35:H35"/>
    <mergeCell ref="D33:E33"/>
    <mergeCell ref="B25:I25"/>
    <mergeCell ref="D26:E26"/>
    <mergeCell ref="D27:E27"/>
    <mergeCell ref="D28:E28"/>
    <mergeCell ref="B29:H29"/>
    <mergeCell ref="H8:H9"/>
    <mergeCell ref="I8:I9"/>
    <mergeCell ref="D8:E9"/>
    <mergeCell ref="B8:B9"/>
    <mergeCell ref="C8:C9"/>
    <mergeCell ref="F8:F9"/>
    <mergeCell ref="G8:G9"/>
    <mergeCell ref="B10:I10"/>
    <mergeCell ref="B14:H14"/>
    <mergeCell ref="B75:H75"/>
    <mergeCell ref="D13:E13"/>
    <mergeCell ref="D11:E11"/>
    <mergeCell ref="D12:E12"/>
    <mergeCell ref="B15:I15"/>
    <mergeCell ref="D16:E16"/>
    <mergeCell ref="D17:E17"/>
    <mergeCell ref="D18:E18"/>
    <mergeCell ref="B19:H19"/>
    <mergeCell ref="B20:I20"/>
    <mergeCell ref="D21:E21"/>
    <mergeCell ref="D22:E22"/>
    <mergeCell ref="D23:E23"/>
    <mergeCell ref="B24:H24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3"/>
  <sheetViews>
    <sheetView topLeftCell="A4" zoomScaleNormal="100" workbookViewId="0">
      <selection activeCell="B21" sqref="B21:I24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19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34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69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142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27" t="s">
        <v>70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9"/>
      <c r="C7" s="19"/>
      <c r="D7" s="19"/>
      <c r="E7" s="19"/>
      <c r="F7" s="19"/>
      <c r="G7" s="19"/>
      <c r="H7" s="20" t="s">
        <v>20</v>
      </c>
      <c r="I7" s="21">
        <f ca="1">TODAY()</f>
        <v>45015</v>
      </c>
    </row>
    <row r="8" spans="2:10" ht="12.75" customHeight="1" x14ac:dyDescent="0.3">
      <c r="B8" s="117" t="s">
        <v>21</v>
      </c>
      <c r="C8" s="111" t="s">
        <v>28</v>
      </c>
      <c r="D8" s="115" t="s">
        <v>22</v>
      </c>
      <c r="E8" s="113"/>
      <c r="F8" s="111" t="s">
        <v>23</v>
      </c>
      <c r="G8" s="111" t="s">
        <v>24</v>
      </c>
      <c r="H8" s="111" t="s">
        <v>25</v>
      </c>
      <c r="I8" s="113" t="s">
        <v>27</v>
      </c>
    </row>
    <row r="9" spans="2:10" ht="24" customHeight="1" x14ac:dyDescent="0.3">
      <c r="B9" s="118"/>
      <c r="C9" s="112"/>
      <c r="D9" s="116"/>
      <c r="E9" s="114"/>
      <c r="F9" s="119"/>
      <c r="G9" s="119"/>
      <c r="H9" s="112"/>
      <c r="I9" s="114"/>
    </row>
    <row r="10" spans="2:10" x14ac:dyDescent="0.3">
      <c r="B10" s="100" t="s">
        <v>100</v>
      </c>
      <c r="C10" s="101"/>
      <c r="D10" s="101"/>
      <c r="E10" s="101"/>
      <c r="F10" s="101"/>
      <c r="G10" s="101"/>
      <c r="H10" s="101"/>
      <c r="I10" s="102"/>
    </row>
    <row r="11" spans="2:10" ht="26.4" x14ac:dyDescent="0.3">
      <c r="B11" s="22">
        <v>1</v>
      </c>
      <c r="C11" s="23" t="s">
        <v>102</v>
      </c>
      <c r="D11" s="109" t="s">
        <v>31</v>
      </c>
      <c r="E11" s="110"/>
      <c r="F11" s="24" t="s">
        <v>103</v>
      </c>
      <c r="G11" s="25" t="s">
        <v>92</v>
      </c>
      <c r="H11" s="25">
        <v>1</v>
      </c>
      <c r="I11" s="26">
        <v>504</v>
      </c>
    </row>
    <row r="12" spans="2:10" x14ac:dyDescent="0.3">
      <c r="B12" s="103" t="s">
        <v>101</v>
      </c>
      <c r="C12" s="104"/>
      <c r="D12" s="104"/>
      <c r="E12" s="104"/>
      <c r="F12" s="104"/>
      <c r="G12" s="104"/>
      <c r="H12" s="105"/>
      <c r="I12" s="38">
        <f>SUM(I11:I11)</f>
        <v>504</v>
      </c>
    </row>
    <row r="13" spans="2:10" x14ac:dyDescent="0.3">
      <c r="B13" s="100" t="s">
        <v>124</v>
      </c>
      <c r="C13" s="101"/>
      <c r="D13" s="101"/>
      <c r="E13" s="101"/>
      <c r="F13" s="101"/>
      <c r="G13" s="101"/>
      <c r="H13" s="101"/>
      <c r="I13" s="102"/>
    </row>
    <row r="14" spans="2:10" ht="26.4" x14ac:dyDescent="0.3">
      <c r="B14" s="22">
        <v>1</v>
      </c>
      <c r="C14" s="23" t="s">
        <v>127</v>
      </c>
      <c r="D14" s="109" t="s">
        <v>31</v>
      </c>
      <c r="E14" s="110"/>
      <c r="F14" s="24" t="s">
        <v>128</v>
      </c>
      <c r="G14" s="25" t="s">
        <v>92</v>
      </c>
      <c r="H14" s="25">
        <v>1</v>
      </c>
      <c r="I14" s="26">
        <v>2200</v>
      </c>
    </row>
    <row r="15" spans="2:10" x14ac:dyDescent="0.3">
      <c r="B15" s="103" t="s">
        <v>125</v>
      </c>
      <c r="C15" s="104"/>
      <c r="D15" s="104"/>
      <c r="E15" s="104"/>
      <c r="F15" s="104"/>
      <c r="G15" s="104"/>
      <c r="H15" s="105"/>
      <c r="I15" s="38">
        <f>SUM(I14:I14)</f>
        <v>2200</v>
      </c>
    </row>
    <row r="16" spans="2:10" ht="15.6" x14ac:dyDescent="0.3">
      <c r="B16" s="106" t="s">
        <v>136</v>
      </c>
      <c r="C16" s="107"/>
      <c r="D16" s="107"/>
      <c r="E16" s="107"/>
      <c r="F16" s="107"/>
      <c r="G16" s="107"/>
      <c r="H16" s="108"/>
      <c r="I16" s="31">
        <f>I12+I15</f>
        <v>2704</v>
      </c>
    </row>
    <row r="17" spans="2:9" x14ac:dyDescent="0.3">
      <c r="B17" s="41"/>
      <c r="C17" s="41"/>
      <c r="D17" s="41"/>
      <c r="E17" s="41"/>
      <c r="F17" s="41"/>
      <c r="G17" s="41"/>
      <c r="H17" s="41"/>
      <c r="I17" s="42"/>
    </row>
    <row r="18" spans="2:9" x14ac:dyDescent="0.3">
      <c r="B18" s="41"/>
      <c r="C18" s="41"/>
      <c r="D18" s="41"/>
      <c r="E18" s="41"/>
      <c r="F18" s="41"/>
      <c r="G18" s="41"/>
      <c r="H18" s="41"/>
      <c r="I18" s="42"/>
    </row>
    <row r="19" spans="2:9" x14ac:dyDescent="0.3">
      <c r="B19" s="41"/>
      <c r="C19" s="41"/>
      <c r="D19" s="41"/>
      <c r="E19" s="41"/>
      <c r="F19" s="41"/>
      <c r="G19" s="41"/>
      <c r="H19" s="41"/>
      <c r="I19" s="42"/>
    </row>
    <row r="20" spans="2:9" x14ac:dyDescent="0.3">
      <c r="B20" s="41"/>
      <c r="C20" s="41"/>
      <c r="D20" s="41"/>
      <c r="E20" s="41"/>
      <c r="F20" s="41"/>
      <c r="G20" s="41"/>
      <c r="H20" s="41"/>
      <c r="I20" s="42"/>
    </row>
    <row r="21" spans="2:9" x14ac:dyDescent="0.3">
      <c r="B21" s="41"/>
      <c r="C21" s="41"/>
      <c r="D21" s="41"/>
      <c r="E21" s="41"/>
      <c r="F21" s="41"/>
      <c r="G21" s="41"/>
      <c r="H21" s="41"/>
      <c r="I21" s="42"/>
    </row>
    <row r="22" spans="2:9" ht="14.4" x14ac:dyDescent="0.3">
      <c r="B22" s="70"/>
      <c r="C22" s="70"/>
      <c r="D22" s="70"/>
      <c r="E22" s="70"/>
    </row>
    <row r="23" spans="2:9" ht="14.4" x14ac:dyDescent="0.3">
      <c r="B23" s="71"/>
      <c r="C23" s="71"/>
      <c r="D23" s="71"/>
      <c r="E23" s="71"/>
      <c r="G23" s="71"/>
      <c r="H23" s="71"/>
      <c r="I23" s="71"/>
    </row>
  </sheetData>
  <mergeCells count="17">
    <mergeCell ref="H8:H9"/>
    <mergeCell ref="I8:I9"/>
    <mergeCell ref="B10:I10"/>
    <mergeCell ref="D11:E11"/>
    <mergeCell ref="B8:B9"/>
    <mergeCell ref="C8:C9"/>
    <mergeCell ref="D8:E9"/>
    <mergeCell ref="F8:F9"/>
    <mergeCell ref="G8:G9"/>
    <mergeCell ref="B16:H16"/>
    <mergeCell ref="B12:H12"/>
    <mergeCell ref="B22:E22"/>
    <mergeCell ref="B23:E23"/>
    <mergeCell ref="G23:I23"/>
    <mergeCell ref="B13:I13"/>
    <mergeCell ref="D14:E14"/>
    <mergeCell ref="B15:H1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6"/>
  <sheetViews>
    <sheetView showRuler="0" topLeftCell="A25" zoomScaleNormal="100" workbookViewId="0">
      <selection activeCell="L37" sqref="L37:M37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1" t="s">
        <v>141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3">
      <c r="A2" s="161" t="s">
        <v>71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x14ac:dyDescent="0.3">
      <c r="A3" s="162" t="s">
        <v>139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x14ac:dyDescent="0.3">
      <c r="A4" s="90" t="s">
        <v>67</v>
      </c>
      <c r="B4" s="91"/>
      <c r="C4" s="91"/>
      <c r="D4" s="92"/>
      <c r="E4" s="90" t="s">
        <v>59</v>
      </c>
      <c r="F4" s="91"/>
      <c r="G4" s="91"/>
      <c r="H4" s="91"/>
      <c r="I4" s="92"/>
      <c r="J4" s="90" t="s">
        <v>72</v>
      </c>
      <c r="K4" s="91"/>
      <c r="L4" s="91"/>
      <c r="M4" s="92"/>
    </row>
    <row r="5" spans="1:13" x14ac:dyDescent="0.3">
      <c r="A5" s="90" t="s">
        <v>60</v>
      </c>
      <c r="B5" s="92"/>
      <c r="C5" s="90" t="s">
        <v>61</v>
      </c>
      <c r="D5" s="91"/>
      <c r="E5" s="91"/>
      <c r="F5" s="91"/>
      <c r="G5" s="91"/>
      <c r="H5" s="92"/>
      <c r="I5" s="90" t="s">
        <v>62</v>
      </c>
      <c r="J5" s="91"/>
      <c r="K5" s="91"/>
      <c r="L5" s="91"/>
      <c r="M5" s="92"/>
    </row>
    <row r="6" spans="1:13" x14ac:dyDescent="0.3">
      <c r="A6" s="82" t="s">
        <v>63</v>
      </c>
      <c r="B6" s="82"/>
      <c r="C6" s="82"/>
      <c r="D6" s="82"/>
      <c r="E6" s="82"/>
      <c r="F6" s="82"/>
      <c r="G6" s="82"/>
      <c r="H6" s="82" t="s">
        <v>64</v>
      </c>
      <c r="I6" s="82"/>
      <c r="J6" s="82"/>
      <c r="K6" s="82"/>
      <c r="L6" s="82"/>
      <c r="M6" s="82"/>
    </row>
    <row r="7" spans="1:13" x14ac:dyDescent="0.3">
      <c r="A7" s="82" t="s">
        <v>65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38.25" customHeight="1" x14ac:dyDescent="0.3">
      <c r="A8" s="156" t="s">
        <v>36</v>
      </c>
      <c r="B8" s="156"/>
      <c r="C8" s="156"/>
      <c r="D8" s="156"/>
      <c r="E8" s="166" t="s">
        <v>37</v>
      </c>
      <c r="F8" s="166"/>
      <c r="G8" s="163" t="s">
        <v>38</v>
      </c>
      <c r="H8" s="164"/>
      <c r="I8" s="165"/>
      <c r="J8" s="163" t="s">
        <v>39</v>
      </c>
      <c r="K8" s="164"/>
      <c r="L8" s="165"/>
      <c r="M8" s="34" t="s">
        <v>40</v>
      </c>
    </row>
    <row r="9" spans="1:13" x14ac:dyDescent="0.3">
      <c r="A9" s="167" t="s">
        <v>41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9"/>
    </row>
    <row r="10" spans="1:13" x14ac:dyDescent="0.3">
      <c r="A10" s="170" t="s">
        <v>42</v>
      </c>
      <c r="B10" s="171"/>
      <c r="C10" s="171"/>
      <c r="D10" s="172"/>
      <c r="E10" s="173">
        <v>-867.06</v>
      </c>
      <c r="F10" s="174"/>
      <c r="G10" s="173">
        <v>20400.599999999999</v>
      </c>
      <c r="H10" s="175"/>
      <c r="I10" s="174"/>
      <c r="J10" s="124">
        <v>19997.28</v>
      </c>
      <c r="K10" s="125"/>
      <c r="L10" s="126"/>
      <c r="M10" s="35">
        <v>1699.71</v>
      </c>
    </row>
    <row r="11" spans="1:13" ht="14.25" customHeight="1" x14ac:dyDescent="0.3">
      <c r="A11" s="158" t="s">
        <v>43</v>
      </c>
      <c r="B11" s="159"/>
      <c r="C11" s="159"/>
      <c r="D11" s="160"/>
      <c r="E11" s="130">
        <v>-2564.6999999999998</v>
      </c>
      <c r="F11" s="130"/>
      <c r="G11" s="130">
        <v>21999.72</v>
      </c>
      <c r="H11" s="130"/>
      <c r="I11" s="130"/>
      <c r="J11" s="130">
        <v>21564.78</v>
      </c>
      <c r="K11" s="130"/>
      <c r="L11" s="130"/>
      <c r="M11" s="7">
        <v>1832.95</v>
      </c>
    </row>
    <row r="12" spans="1:13" ht="21" customHeight="1" x14ac:dyDescent="0.3">
      <c r="A12" s="90" t="s">
        <v>44</v>
      </c>
      <c r="B12" s="91"/>
      <c r="C12" s="91"/>
      <c r="D12" s="92"/>
      <c r="E12" s="121">
        <f>SUM(E10:E11)</f>
        <v>-3431.7599999999998</v>
      </c>
      <c r="F12" s="122"/>
      <c r="G12" s="121">
        <f>SUM(G10:G11)</f>
        <v>42400.32</v>
      </c>
      <c r="H12" s="141"/>
      <c r="I12" s="122"/>
      <c r="J12" s="90">
        <f>SUM(J10:J11)</f>
        <v>41562.06</v>
      </c>
      <c r="K12" s="91"/>
      <c r="L12" s="92"/>
      <c r="M12" s="37">
        <f>SUM(M10:M11)</f>
        <v>3532.66</v>
      </c>
    </row>
    <row r="13" spans="1:13" x14ac:dyDescent="0.3">
      <c r="A13" s="82" t="s">
        <v>16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7">
        <v>787.29</v>
      </c>
    </row>
    <row r="14" spans="1:13" x14ac:dyDescent="0.3">
      <c r="A14" s="90" t="s">
        <v>68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  <c r="M14" s="7">
        <v>153.41999999999999</v>
      </c>
    </row>
    <row r="15" spans="1:13" x14ac:dyDescent="0.3">
      <c r="A15" s="158" t="s">
        <v>17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60"/>
      <c r="M15" s="7">
        <v>807.46</v>
      </c>
    </row>
    <row r="16" spans="1:13" x14ac:dyDescent="0.3">
      <c r="A16" s="167" t="s">
        <v>45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9"/>
    </row>
    <row r="17" spans="1:13" x14ac:dyDescent="0.3">
      <c r="A17" s="176" t="s">
        <v>13</v>
      </c>
      <c r="B17" s="177"/>
      <c r="C17" s="177"/>
      <c r="D17" s="178"/>
      <c r="E17" s="173">
        <v>17.87</v>
      </c>
      <c r="F17" s="174"/>
      <c r="G17" s="173">
        <v>291</v>
      </c>
      <c r="H17" s="175"/>
      <c r="I17" s="174"/>
      <c r="J17" s="124">
        <v>282.22000000000003</v>
      </c>
      <c r="K17" s="125"/>
      <c r="L17" s="126"/>
      <c r="M17" s="40">
        <f>E17+G17-J17</f>
        <v>26.649999999999977</v>
      </c>
    </row>
    <row r="18" spans="1:13" ht="14.25" customHeight="1" x14ac:dyDescent="0.3">
      <c r="A18" s="90" t="s">
        <v>14</v>
      </c>
      <c r="B18" s="91"/>
      <c r="C18" s="91"/>
      <c r="D18" s="92"/>
      <c r="E18" s="130">
        <v>8.06</v>
      </c>
      <c r="F18" s="130"/>
      <c r="G18" s="130">
        <v>130.4</v>
      </c>
      <c r="H18" s="130"/>
      <c r="I18" s="130"/>
      <c r="J18" s="82">
        <v>126.6</v>
      </c>
      <c r="K18" s="82"/>
      <c r="L18" s="82"/>
      <c r="M18" s="40">
        <f>E18+G18-J18</f>
        <v>11.860000000000014</v>
      </c>
    </row>
    <row r="19" spans="1:13" x14ac:dyDescent="0.3">
      <c r="A19" s="90" t="s">
        <v>15</v>
      </c>
      <c r="B19" s="91"/>
      <c r="C19" s="91"/>
      <c r="D19" s="92"/>
      <c r="E19" s="130">
        <v>56.6</v>
      </c>
      <c r="F19" s="130"/>
      <c r="G19" s="90">
        <v>5217.12</v>
      </c>
      <c r="H19" s="91"/>
      <c r="I19" s="92"/>
      <c r="J19" s="90">
        <v>4661.01</v>
      </c>
      <c r="K19" s="91"/>
      <c r="L19" s="92"/>
      <c r="M19" s="40">
        <f>E19+G19-J19</f>
        <v>612.71</v>
      </c>
    </row>
    <row r="20" spans="1:13" ht="27.75" customHeight="1" x14ac:dyDescent="0.3">
      <c r="A20" s="158" t="s">
        <v>46</v>
      </c>
      <c r="B20" s="159"/>
      <c r="C20" s="159"/>
      <c r="D20" s="160"/>
      <c r="E20" s="130">
        <f>SUM(E17:E19)</f>
        <v>82.53</v>
      </c>
      <c r="F20" s="130"/>
      <c r="G20" s="121">
        <f>SUM(G17:G19)</f>
        <v>5638.5199999999995</v>
      </c>
      <c r="H20" s="141"/>
      <c r="I20" s="122"/>
      <c r="J20" s="90">
        <f>SUM(J17:J19)</f>
        <v>5069.83</v>
      </c>
      <c r="K20" s="91"/>
      <c r="L20" s="92"/>
      <c r="M20" s="8">
        <f>SUM(M17:M19)</f>
        <v>651.22</v>
      </c>
    </row>
    <row r="21" spans="1:13" ht="18.75" customHeight="1" x14ac:dyDescent="0.3">
      <c r="A21" s="158" t="s">
        <v>9</v>
      </c>
      <c r="B21" s="159"/>
      <c r="C21" s="159"/>
      <c r="D21" s="159"/>
      <c r="E21" s="130"/>
      <c r="F21" s="130"/>
      <c r="G21" s="130"/>
      <c r="H21" s="130"/>
      <c r="I21" s="130"/>
      <c r="J21" s="82"/>
      <c r="K21" s="82"/>
      <c r="L21" s="82"/>
      <c r="M21" s="8">
        <f>M12+M13+M14+M15+M20</f>
        <v>5932.05</v>
      </c>
    </row>
    <row r="22" spans="1:13" ht="17.25" customHeight="1" x14ac:dyDescent="0.3">
      <c r="A22" s="153" t="s">
        <v>47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</row>
    <row r="23" spans="1:13" x14ac:dyDescent="0.3">
      <c r="A23" s="6" t="s">
        <v>21</v>
      </c>
      <c r="B23" s="156" t="s">
        <v>48</v>
      </c>
      <c r="C23" s="156"/>
      <c r="D23" s="156"/>
      <c r="E23" s="156"/>
      <c r="F23" s="156"/>
      <c r="G23" s="156"/>
      <c r="H23" s="156"/>
      <c r="I23" s="156"/>
      <c r="J23" s="156"/>
      <c r="K23" s="156"/>
      <c r="L23" s="157" t="s">
        <v>49</v>
      </c>
      <c r="M23" s="157"/>
    </row>
    <row r="24" spans="1:13" x14ac:dyDescent="0.3">
      <c r="A24" s="32">
        <v>1</v>
      </c>
      <c r="B24" s="131" t="s">
        <v>29</v>
      </c>
      <c r="C24" s="131"/>
      <c r="D24" s="131"/>
      <c r="E24" s="131"/>
      <c r="F24" s="131"/>
      <c r="G24" s="131"/>
      <c r="H24" s="131"/>
      <c r="I24" s="131"/>
      <c r="J24" s="131"/>
      <c r="K24" s="131"/>
      <c r="L24" s="90">
        <v>13083.48</v>
      </c>
      <c r="M24" s="92"/>
    </row>
    <row r="25" spans="1:13" x14ac:dyDescent="0.3">
      <c r="A25" s="32">
        <v>2</v>
      </c>
      <c r="B25" s="127" t="s">
        <v>106</v>
      </c>
      <c r="C25" s="128"/>
      <c r="D25" s="128"/>
      <c r="E25" s="128"/>
      <c r="F25" s="128"/>
      <c r="G25" s="128"/>
      <c r="H25" s="128"/>
      <c r="I25" s="128"/>
      <c r="J25" s="128"/>
      <c r="K25" s="129"/>
      <c r="L25" s="121">
        <v>6880</v>
      </c>
      <c r="M25" s="122"/>
    </row>
    <row r="26" spans="1:13" x14ac:dyDescent="0.3">
      <c r="A26" s="32">
        <v>3</v>
      </c>
      <c r="B26" s="127" t="s">
        <v>116</v>
      </c>
      <c r="C26" s="128"/>
      <c r="D26" s="128"/>
      <c r="E26" s="128"/>
      <c r="F26" s="128"/>
      <c r="G26" s="128"/>
      <c r="H26" s="128"/>
      <c r="I26" s="128"/>
      <c r="J26" s="128"/>
      <c r="K26" s="129"/>
      <c r="L26" s="121">
        <v>8000</v>
      </c>
      <c r="M26" s="122"/>
    </row>
    <row r="27" spans="1:13" x14ac:dyDescent="0.3">
      <c r="A27" s="32">
        <v>4</v>
      </c>
      <c r="B27" s="127" t="s">
        <v>129</v>
      </c>
      <c r="C27" s="128"/>
      <c r="D27" s="128"/>
      <c r="E27" s="128"/>
      <c r="F27" s="128"/>
      <c r="G27" s="128"/>
      <c r="H27" s="128"/>
      <c r="I27" s="128"/>
      <c r="J27" s="128"/>
      <c r="K27" s="129"/>
      <c r="L27" s="121">
        <v>1000</v>
      </c>
      <c r="M27" s="122"/>
    </row>
    <row r="28" spans="1:13" x14ac:dyDescent="0.3">
      <c r="A28" s="32">
        <v>5</v>
      </c>
      <c r="B28" s="127" t="s">
        <v>140</v>
      </c>
      <c r="C28" s="128"/>
      <c r="D28" s="128"/>
      <c r="E28" s="128"/>
      <c r="F28" s="128"/>
      <c r="G28" s="128"/>
      <c r="H28" s="128"/>
      <c r="I28" s="128"/>
      <c r="J28" s="128"/>
      <c r="K28" s="129"/>
      <c r="L28" s="121">
        <v>504</v>
      </c>
      <c r="M28" s="122"/>
    </row>
    <row r="29" spans="1:13" x14ac:dyDescent="0.3">
      <c r="A29" s="32">
        <v>6</v>
      </c>
      <c r="B29" s="127" t="s">
        <v>128</v>
      </c>
      <c r="C29" s="128"/>
      <c r="D29" s="128"/>
      <c r="E29" s="128"/>
      <c r="F29" s="128"/>
      <c r="G29" s="128"/>
      <c r="H29" s="128"/>
      <c r="I29" s="128"/>
      <c r="J29" s="128"/>
      <c r="K29" s="129"/>
      <c r="L29" s="121">
        <v>2200</v>
      </c>
      <c r="M29" s="122"/>
    </row>
    <row r="30" spans="1:13" x14ac:dyDescent="0.3">
      <c r="A30" s="32">
        <v>7</v>
      </c>
      <c r="B30" s="127" t="s">
        <v>143</v>
      </c>
      <c r="C30" s="128"/>
      <c r="D30" s="128"/>
      <c r="E30" s="128"/>
      <c r="F30" s="128"/>
      <c r="G30" s="128"/>
      <c r="H30" s="128"/>
      <c r="I30" s="128"/>
      <c r="J30" s="128"/>
      <c r="K30" s="129"/>
      <c r="L30" s="121">
        <v>2400</v>
      </c>
      <c r="M30" s="122"/>
    </row>
    <row r="31" spans="1:13" ht="15.75" customHeight="1" x14ac:dyDescent="0.3">
      <c r="A31" s="32">
        <v>8</v>
      </c>
      <c r="B31" s="131" t="s">
        <v>33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21">
        <v>2249.3000000000002</v>
      </c>
      <c r="M31" s="122"/>
    </row>
    <row r="32" spans="1:13" x14ac:dyDescent="0.3">
      <c r="A32" s="32">
        <v>9</v>
      </c>
      <c r="B32" s="131" t="s">
        <v>35</v>
      </c>
      <c r="C32" s="131"/>
      <c r="D32" s="131"/>
      <c r="E32" s="131"/>
      <c r="F32" s="131"/>
      <c r="G32" s="131"/>
      <c r="H32" s="131"/>
      <c r="I32" s="131"/>
      <c r="J32" s="131"/>
      <c r="K32" s="131"/>
      <c r="L32" s="82">
        <v>484.65</v>
      </c>
      <c r="M32" s="82"/>
    </row>
    <row r="33" spans="1:13" x14ac:dyDescent="0.3">
      <c r="A33" s="132" t="s">
        <v>50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4"/>
      <c r="L33" s="150">
        <f>SUM(L24:L32)</f>
        <v>36801.43</v>
      </c>
      <c r="M33" s="151"/>
    </row>
    <row r="34" spans="1:13" x14ac:dyDescent="0.3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7"/>
      <c r="L34" s="152"/>
      <c r="M34" s="152"/>
    </row>
    <row r="35" spans="1:13" x14ac:dyDescent="0.3">
      <c r="A35" s="138" t="s">
        <v>51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40"/>
      <c r="L35" s="144">
        <v>-3431.76</v>
      </c>
      <c r="M35" s="145"/>
    </row>
    <row r="36" spans="1:13" x14ac:dyDescent="0.3">
      <c r="A36" s="138" t="s">
        <v>55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40"/>
      <c r="L36" s="142">
        <v>5932.05</v>
      </c>
      <c r="M36" s="143"/>
    </row>
    <row r="37" spans="1:13" x14ac:dyDescent="0.3">
      <c r="A37" s="138" t="s">
        <v>52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40"/>
      <c r="L37" s="142">
        <v>41562.06</v>
      </c>
      <c r="M37" s="143"/>
    </row>
    <row r="38" spans="1:13" x14ac:dyDescent="0.3">
      <c r="A38" s="138" t="s">
        <v>53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40"/>
      <c r="L38" s="144">
        <v>36801.43</v>
      </c>
      <c r="M38" s="145"/>
    </row>
    <row r="39" spans="1:13" ht="18" x14ac:dyDescent="0.35">
      <c r="A39" s="138" t="s">
        <v>54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40"/>
      <c r="L39" s="146">
        <f>L35+L37-L38</f>
        <v>1328.8699999999953</v>
      </c>
      <c r="M39" s="147"/>
    </row>
    <row r="40" spans="1:13" x14ac:dyDescent="0.3">
      <c r="A40" s="33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</row>
    <row r="41" spans="1:13" x14ac:dyDescent="0.3">
      <c r="A41" s="36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49"/>
      <c r="M41" s="149"/>
    </row>
    <row r="42" spans="1:13" x14ac:dyDescent="0.3">
      <c r="A42" s="36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</row>
    <row r="43" spans="1:13" x14ac:dyDescent="0.3">
      <c r="A43" s="36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</row>
    <row r="44" spans="1:13" x14ac:dyDescent="0.3">
      <c r="A44" s="1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"/>
      <c r="M44" s="1"/>
    </row>
    <row r="45" spans="1:13" x14ac:dyDescent="0.3">
      <c r="A45" s="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99">
    <mergeCell ref="B30:K30"/>
    <mergeCell ref="L30:M30"/>
    <mergeCell ref="B26:K26"/>
    <mergeCell ref="B27:K27"/>
    <mergeCell ref="B28:K28"/>
    <mergeCell ref="B29:K29"/>
    <mergeCell ref="L26:M26"/>
    <mergeCell ref="L27:M27"/>
    <mergeCell ref="L28:M28"/>
    <mergeCell ref="L29:M29"/>
    <mergeCell ref="G17:I17"/>
    <mergeCell ref="A17:D17"/>
    <mergeCell ref="E17:F17"/>
    <mergeCell ref="E11:F11"/>
    <mergeCell ref="A12:D12"/>
    <mergeCell ref="E12:F12"/>
    <mergeCell ref="A9:M9"/>
    <mergeCell ref="A10:D10"/>
    <mergeCell ref="E10:F10"/>
    <mergeCell ref="J12:L12"/>
    <mergeCell ref="A16:M16"/>
    <mergeCell ref="A13:L13"/>
    <mergeCell ref="A15:L15"/>
    <mergeCell ref="G10:I10"/>
    <mergeCell ref="G11:I11"/>
    <mergeCell ref="J11:L11"/>
    <mergeCell ref="J10:L10"/>
    <mergeCell ref="A11:D11"/>
    <mergeCell ref="G12:I12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4:D4"/>
    <mergeCell ref="E4:I4"/>
    <mergeCell ref="J4:M4"/>
    <mergeCell ref="A5:B5"/>
    <mergeCell ref="C5:H5"/>
    <mergeCell ref="I5:M5"/>
    <mergeCell ref="A7:M7"/>
    <mergeCell ref="E20:F20"/>
    <mergeCell ref="A22:M22"/>
    <mergeCell ref="B23:K23"/>
    <mergeCell ref="L23:M23"/>
    <mergeCell ref="B24:K24"/>
    <mergeCell ref="J21:L21"/>
    <mergeCell ref="A20:D20"/>
    <mergeCell ref="A21:D21"/>
    <mergeCell ref="E21:F21"/>
    <mergeCell ref="G21:I21"/>
    <mergeCell ref="L24:M24"/>
    <mergeCell ref="A18:D18"/>
    <mergeCell ref="G18:I18"/>
    <mergeCell ref="J18:L18"/>
    <mergeCell ref="A19:D19"/>
    <mergeCell ref="G19:I19"/>
    <mergeCell ref="J19:L19"/>
    <mergeCell ref="A38:K38"/>
    <mergeCell ref="L33:M33"/>
    <mergeCell ref="L34:M34"/>
    <mergeCell ref="L35:M35"/>
    <mergeCell ref="L32:M32"/>
    <mergeCell ref="B45:K45"/>
    <mergeCell ref="L45:M45"/>
    <mergeCell ref="A36:K36"/>
    <mergeCell ref="L36:M36"/>
    <mergeCell ref="L38:M38"/>
    <mergeCell ref="L39:M39"/>
    <mergeCell ref="L40:M40"/>
    <mergeCell ref="L41:M41"/>
    <mergeCell ref="L42:M42"/>
    <mergeCell ref="L43:M43"/>
    <mergeCell ref="L37:M37"/>
    <mergeCell ref="B40:K40"/>
    <mergeCell ref="B42:K42"/>
    <mergeCell ref="B43:K43"/>
    <mergeCell ref="A39:K39"/>
    <mergeCell ref="A37:K37"/>
    <mergeCell ref="B41:K41"/>
    <mergeCell ref="L31:M31"/>
    <mergeCell ref="L25:M25"/>
    <mergeCell ref="A14:L14"/>
    <mergeCell ref="B44:K44"/>
    <mergeCell ref="J17:L17"/>
    <mergeCell ref="B25:K25"/>
    <mergeCell ref="E19:F19"/>
    <mergeCell ref="E18:F18"/>
    <mergeCell ref="B32:K32"/>
    <mergeCell ref="A33:K33"/>
    <mergeCell ref="A34:K34"/>
    <mergeCell ref="A35:K35"/>
    <mergeCell ref="G20:I20"/>
    <mergeCell ref="J20:L20"/>
    <mergeCell ref="B31:K31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22-я Садовая пл-ка 2а</vt:lpstr>
      <vt:lpstr>СОДЕРЖАНИЕ ЖИЛЬЯ</vt:lpstr>
      <vt:lpstr>РЕМОНТ ЖИЛЬЯ</vt:lpstr>
      <vt:lpstr>ОТЧЕТ 22-я Садовая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2023-03-29T09:19:51Z</cp:lastPrinted>
  <dcterms:created xsi:type="dcterms:W3CDTF">2015-06-05T18:19:34Z</dcterms:created>
  <dcterms:modified xsi:type="dcterms:W3CDTF">2023-03-30T17:53:54Z</dcterms:modified>
</cp:coreProperties>
</file>