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отчеты 2023 югдомкомфорт\"/>
    </mc:Choice>
  </mc:AlternateContent>
  <xr:revisionPtr revIDLastSave="0" documentId="13_ncr:1_{BC2783E4-03AD-47E0-84F3-8B33C34DAFDE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ОТЧЕТ СЕННОЙ 2 к.3" sheetId="1" r:id="rId1"/>
    <sheet name="СОДЕРЖАНИЕ ЖИЛЬЯ" sheetId="2" r:id="rId2"/>
    <sheet name="РЕМОНТ ЖИЛЬЯ" sheetId="3" r:id="rId3"/>
    <sheet name="ОТЧЕТ СЕННОЙ 2 к.3 на подпись" sheetId="4" r:id="rId4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" i="4" l="1"/>
  <c r="L26" i="4"/>
  <c r="K29" i="1"/>
  <c r="K30" i="1"/>
  <c r="K31" i="1"/>
  <c r="K32" i="1"/>
  <c r="K33" i="1"/>
  <c r="K34" i="1"/>
  <c r="K35" i="1"/>
  <c r="K36" i="1"/>
  <c r="K37" i="1"/>
  <c r="K38" i="1"/>
  <c r="K39" i="1"/>
  <c r="K28" i="1"/>
  <c r="K40" i="1" s="1"/>
  <c r="K41" i="1" s="1"/>
  <c r="I73" i="2"/>
  <c r="I67" i="2"/>
  <c r="I62" i="2"/>
  <c r="I57" i="2"/>
  <c r="I51" i="2"/>
  <c r="I45" i="2"/>
  <c r="I40" i="2"/>
  <c r="I34" i="2"/>
  <c r="I28" i="2" l="1"/>
  <c r="I23" i="2"/>
  <c r="I18" i="2"/>
  <c r="I12" i="2"/>
  <c r="O35" i="2" s="1"/>
  <c r="I13" i="2"/>
  <c r="K46" i="1" l="1"/>
  <c r="I46" i="1"/>
  <c r="M46" i="1" s="1"/>
  <c r="K45" i="1"/>
  <c r="I45" i="1"/>
  <c r="M45" i="1" s="1"/>
  <c r="K44" i="1"/>
  <c r="I44" i="1"/>
  <c r="M44" i="1" s="1"/>
  <c r="L23" i="4" l="1"/>
  <c r="L28" i="4" s="1"/>
  <c r="L33" i="4" s="1"/>
  <c r="M17" i="4"/>
  <c r="M18" i="4"/>
  <c r="M16" i="4"/>
  <c r="J19" i="4"/>
  <c r="G19" i="4"/>
  <c r="J12" i="4"/>
  <c r="L32" i="4" s="1"/>
  <c r="G12" i="4"/>
  <c r="E12" i="4"/>
  <c r="M11" i="4"/>
  <c r="M10" i="4"/>
  <c r="I19" i="2"/>
  <c r="I11" i="2"/>
  <c r="M12" i="4" l="1"/>
  <c r="I71" i="2"/>
  <c r="I66" i="2"/>
  <c r="I61" i="2"/>
  <c r="I55" i="2"/>
  <c r="I49" i="2"/>
  <c r="I44" i="2"/>
  <c r="I38" i="2"/>
  <c r="I32" i="2"/>
  <c r="I27" i="2"/>
  <c r="I22" i="2"/>
  <c r="G23" i="1" l="1"/>
  <c r="E23" i="1"/>
  <c r="L5" i="1" s="1"/>
  <c r="G40" i="1"/>
  <c r="E40" i="1"/>
  <c r="M28" i="1"/>
  <c r="C29" i="1" s="1"/>
  <c r="M29" i="1" s="1"/>
  <c r="C30" i="1" s="1"/>
  <c r="M30" i="1" s="1"/>
  <c r="C31" i="1" s="1"/>
  <c r="M31" i="1" s="1"/>
  <c r="C32" i="1" s="1"/>
  <c r="M32" i="1" s="1"/>
  <c r="C33" i="1" s="1"/>
  <c r="M33" i="1" s="1"/>
  <c r="C34" i="1" s="1"/>
  <c r="M34" i="1" s="1"/>
  <c r="C35" i="1" s="1"/>
  <c r="M35" i="1" s="1"/>
  <c r="C36" i="1" s="1"/>
  <c r="M36" i="1" s="1"/>
  <c r="C37" i="1" s="1"/>
  <c r="M37" i="1" s="1"/>
  <c r="C38" i="1" s="1"/>
  <c r="M38" i="1" s="1"/>
  <c r="C39" i="1" s="1"/>
  <c r="M39" i="1" s="1"/>
  <c r="M11" i="1"/>
  <c r="C12" i="1" s="1"/>
  <c r="M12" i="1" s="1"/>
  <c r="C13" i="1" s="1"/>
  <c r="M13" i="1" s="1"/>
  <c r="C14" i="1" s="1"/>
  <c r="M14" i="1" s="1"/>
  <c r="C15" i="1" s="1"/>
  <c r="M15" i="1" s="1"/>
  <c r="C16" i="1" s="1"/>
  <c r="M16" i="1" s="1"/>
  <c r="C17" i="1" s="1"/>
  <c r="M17" i="1" s="1"/>
  <c r="C18" i="1" s="1"/>
  <c r="M18" i="1" s="1"/>
  <c r="C19" i="1" s="1"/>
  <c r="M19" i="1" s="1"/>
  <c r="C20" i="1" s="1"/>
  <c r="M20" i="1" s="1"/>
  <c r="C21" i="1" s="1"/>
  <c r="M21" i="1" s="1"/>
  <c r="C22" i="1" s="1"/>
  <c r="M22" i="1" s="1"/>
  <c r="M23" i="1" s="1"/>
  <c r="L6" i="1" l="1"/>
  <c r="M19" i="4"/>
  <c r="E19" i="4"/>
  <c r="L31" i="4" l="1"/>
  <c r="M20" i="4"/>
  <c r="I24" i="2"/>
  <c r="I7" i="3"/>
  <c r="I29" i="2" l="1"/>
  <c r="I30" i="2" s="1"/>
  <c r="I14" i="1" s="1"/>
  <c r="K14" i="1" s="1"/>
  <c r="I25" i="2"/>
  <c r="I13" i="1" s="1"/>
  <c r="K13" i="1" s="1"/>
  <c r="I35" i="2"/>
  <c r="I36" i="2" s="1"/>
  <c r="I15" i="1" s="1"/>
  <c r="K15" i="1" s="1"/>
  <c r="I14" i="2"/>
  <c r="I16" i="2"/>
  <c r="I20" i="2" s="1"/>
  <c r="I12" i="1" s="1"/>
  <c r="K12" i="1" s="1"/>
  <c r="I11" i="1" l="1"/>
  <c r="K11" i="1" s="1"/>
  <c r="I41" i="2"/>
  <c r="I46" i="2" l="1"/>
  <c r="I47" i="2" s="1"/>
  <c r="I17" i="1" s="1"/>
  <c r="K17" i="1" s="1"/>
  <c r="I42" i="2"/>
  <c r="I7" i="2"/>
  <c r="I52" i="2" l="1"/>
  <c r="I53" i="2" s="1"/>
  <c r="I18" i="1" s="1"/>
  <c r="K18" i="1" s="1"/>
  <c r="I16" i="1"/>
  <c r="K16" i="1" s="1"/>
  <c r="K47" i="1"/>
  <c r="I47" i="1"/>
  <c r="M40" i="1"/>
  <c r="I58" i="2" l="1"/>
  <c r="I63" i="2" s="1"/>
  <c r="I59" i="2"/>
  <c r="I19" i="1" s="1"/>
  <c r="K19" i="1" s="1"/>
  <c r="M47" i="1"/>
  <c r="M51" i="1" s="1"/>
  <c r="I68" i="2" l="1"/>
  <c r="I64" i="2"/>
  <c r="I20" i="1" s="1"/>
  <c r="K20" i="1" s="1"/>
  <c r="I76" i="2" l="1"/>
  <c r="I74" i="2"/>
  <c r="I75" i="2" s="1"/>
  <c r="I22" i="1" s="1"/>
  <c r="K22" i="1" s="1"/>
  <c r="I69" i="2"/>
  <c r="I21" i="1" s="1"/>
  <c r="K21" i="1" s="1"/>
  <c r="I23" i="1"/>
  <c r="K23" i="1" l="1"/>
  <c r="K24" i="1" s="1"/>
  <c r="M52" i="1" s="1"/>
</calcChain>
</file>

<file path=xl/sharedStrings.xml><?xml version="1.0" encoding="utf-8"?>
<sst xmlns="http://schemas.openxmlformats.org/spreadsheetml/2006/main" count="336" uniqueCount="137">
  <si>
    <t>Содержание общего имущества МКД -4,09 руб.</t>
  </si>
  <si>
    <t>Ремонт общего имущества МКД - 4,09 руб.</t>
  </si>
  <si>
    <t>Отчет по статье "Содержание общего имущества МКД"</t>
  </si>
  <si>
    <t>Месяц</t>
  </si>
  <si>
    <t>Начислено за отчетный период, руб.</t>
  </si>
  <si>
    <t>Оплачено за отчетный период, руб.</t>
  </si>
  <si>
    <t>Выполнено работ на сумму, руб.</t>
  </si>
  <si>
    <t xml:space="preserve">Остаток за отчетный период, руб.                                </t>
  </si>
  <si>
    <t>Задолженность жителей на начало отчетного периода        ( руб.)</t>
  </si>
  <si>
    <t>Ноябрь</t>
  </si>
  <si>
    <t>Декабрь</t>
  </si>
  <si>
    <t>Задолженность жителей на конец отчетного периода (руб.)</t>
  </si>
  <si>
    <t>ИТОГО:</t>
  </si>
  <si>
    <t>Отчет по статье "Ремонт общего имущества МКД"</t>
  </si>
  <si>
    <t xml:space="preserve"> Постоянные статьи </t>
  </si>
  <si>
    <t>Статья</t>
  </si>
  <si>
    <t>ХВС СОИД</t>
  </si>
  <si>
    <t>Водоотведение СОИД</t>
  </si>
  <si>
    <t>Электроэнергия СОИД</t>
  </si>
  <si>
    <t>Управление МКД</t>
  </si>
  <si>
    <t>Баланс дома по факту оплат</t>
  </si>
  <si>
    <t>Информация о выполненных работах</t>
  </si>
  <si>
    <t>по состоянию на</t>
  </si>
  <si>
    <t>№ п/п</t>
  </si>
  <si>
    <t>Место проведения работ</t>
  </si>
  <si>
    <t>Вид работ</t>
  </si>
  <si>
    <t>Ед. изм.</t>
  </si>
  <si>
    <t>Кол-во</t>
  </si>
  <si>
    <t>по статье "Содержание общего имущества МКД"</t>
  </si>
  <si>
    <t>Управляющая компания ООО "УК "ЮгДомКомфорт" с  01.11.2021 г.</t>
  </si>
  <si>
    <t>Стоимость</t>
  </si>
  <si>
    <t xml:space="preserve">Дата, № АКТА
</t>
  </si>
  <si>
    <t xml:space="preserve">Аварийно-ремонтное обслуживание </t>
  </si>
  <si>
    <r>
      <t>м</t>
    </r>
    <r>
      <rPr>
        <sz val="10"/>
        <rFont val="Calibri"/>
        <family val="2"/>
        <charset val="204"/>
      </rPr>
      <t>²</t>
    </r>
  </si>
  <si>
    <t>МКД</t>
  </si>
  <si>
    <t>мес</t>
  </si>
  <si>
    <t>Услуги по формированию, печати и доставки квитанций</t>
  </si>
  <si>
    <t>по статье "Ремонт общего имущества МКД"</t>
  </si>
  <si>
    <t>Наименование</t>
  </si>
  <si>
    <t>Сальдо на начало периода</t>
  </si>
  <si>
    <t>Начисленно</t>
  </si>
  <si>
    <t>Собранно</t>
  </si>
  <si>
    <t>Долг за насилением</t>
  </si>
  <si>
    <t>ЖИЛИЩНЫЕ УСЛУГИ</t>
  </si>
  <si>
    <t>Содержание общего имущества МКД</t>
  </si>
  <si>
    <t>Ремонт общего имущества МКД</t>
  </si>
  <si>
    <t>ИТОГО по жилищным услугам</t>
  </si>
  <si>
    <t>КОММУНАЛЬНЫЕ РЕСУРСЫ В ЦЕЛЯХ СОДЕРЖАНИЯ ОБЩЕГО ИМУЩЕСТВА МКД (СОИД)</t>
  </si>
  <si>
    <t>ИТОГО по коммунальным услугам</t>
  </si>
  <si>
    <t>РАСПРЕДЕЛЕНИЕ СТОИМОСТИ РАБОТ</t>
  </si>
  <si>
    <t>Наименование статей затрат</t>
  </si>
  <si>
    <t>Ед. изм. Руб.</t>
  </si>
  <si>
    <t>ВСЕГО РАСХОДОВ</t>
  </si>
  <si>
    <t>Наличие средст на начало указанного периода</t>
  </si>
  <si>
    <t>Оплаченно за указанный период</t>
  </si>
  <si>
    <t>Затраченно за указанный период</t>
  </si>
  <si>
    <t>Наличие средств на конец указанного периода</t>
  </si>
  <si>
    <t>Задолженность за насилением на конец отчетного периода</t>
  </si>
  <si>
    <t xml:space="preserve">Остаток по статье "Содержание общего имущества МКД" на начало периода </t>
  </si>
  <si>
    <t xml:space="preserve">Остаток по статье "Ремонт общего имущества МКД" на начало периода </t>
  </si>
  <si>
    <t>Лицевой счет МКД по адресу: г. Таганрог,пер. Сенной, д.2 корпус 3</t>
  </si>
  <si>
    <t>S жилых помещений - 256,3 м²</t>
  </si>
  <si>
    <t>Протокол №1 от 29 августа 2021г.</t>
  </si>
  <si>
    <t>Приказ ГЖИ № 2023-Л  от 27.10.21г.</t>
  </si>
  <si>
    <t>Управление многоквартирным домом - 2,27 руб.</t>
  </si>
  <si>
    <t>Содержание газовых сетей - 1,26</t>
  </si>
  <si>
    <t>Тариф -11,71 руб.</t>
  </si>
  <si>
    <t>Содержание газовых сетей</t>
  </si>
  <si>
    <t>на доме № 2 корпус 3 по пер. Сенной</t>
  </si>
  <si>
    <t>дома по адресу: Ростовская область, г. Таганрог, пер.Сенной, д. 2 корпус 3</t>
  </si>
  <si>
    <t>Приказ ГЖИ № 2023-Л от 27.10.21г.</t>
  </si>
  <si>
    <t xml:space="preserve">Содержание газовых сетей -1,26 руб. 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</si>
  <si>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</si>
  <si>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</si>
  <si>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</si>
  <si>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</si>
  <si>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</si>
  <si>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</si>
  <si>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</si>
  <si>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</si>
  <si>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</si>
  <si>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</si>
  <si>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 xml:space="preserve">Остаток по статье "Содержание общего имущества МКД" на конец периода </t>
  </si>
  <si>
    <t xml:space="preserve">Остаток по статье "Ремонт общего имущества МКД" на конец периода </t>
  </si>
  <si>
    <t>ОТЧЕТ ООО "Управляющая компания "ЮгДомКомфорт" за 2022г. перед собственниками</t>
  </si>
  <si>
    <t>Покос на придомовой территории</t>
  </si>
  <si>
    <t>усл.</t>
  </si>
  <si>
    <t>Проверка вентканалов и дымоходов</t>
  </si>
  <si>
    <t>ТО ВДГО</t>
  </si>
  <si>
    <t>Должники на 01.01.2023г.</t>
  </si>
  <si>
    <t>Баланс дома на 01.01.2023г.</t>
  </si>
  <si>
    <t>Начисленно средств за 2023г.</t>
  </si>
  <si>
    <t>Оплачено средств за 2023г.</t>
  </si>
  <si>
    <t>Информация за 2023г.</t>
  </si>
  <si>
    <t>Задолженность на 31.12.2023г.</t>
  </si>
  <si>
    <t>за период с 01.01.2023г. по 31.12.2023г.</t>
  </si>
  <si>
    <t>ЯНВАРЬ 2023г.</t>
  </si>
  <si>
    <t>31.01.2023г.</t>
  </si>
  <si>
    <t>Информационное обслуживание, раскрытие информаации на сайте ГИС ЖКХ</t>
  </si>
  <si>
    <t>ИТОГО январь 2023г.</t>
  </si>
  <si>
    <t>ФЕВРАЛЬ 2023г.</t>
  </si>
  <si>
    <t>ИТОГО февраль 2023г.</t>
  </si>
  <si>
    <t>28.02.2023г.</t>
  </si>
  <si>
    <t>МАРТ 2023г.</t>
  </si>
  <si>
    <t>ИТОГО март 2023г.</t>
  </si>
  <si>
    <t>31.03.2023г.</t>
  </si>
  <si>
    <t>АПРЕЛЬ 2023г.</t>
  </si>
  <si>
    <t>ИТОГО апрель 2023г.</t>
  </si>
  <si>
    <t>30.03.2023г</t>
  </si>
  <si>
    <t>МАЙ 2023г.</t>
  </si>
  <si>
    <t>ИТОГО май 2023г.</t>
  </si>
  <si>
    <t>31.05.2023г.</t>
  </si>
  <si>
    <t>ИЮНЬ 2023г.</t>
  </si>
  <si>
    <t>30.06.2023г.</t>
  </si>
  <si>
    <t>ИТОГО июнь 2023г.</t>
  </si>
  <si>
    <t>ИЮЛЬ 2023г.</t>
  </si>
  <si>
    <t>31.07.2023г.</t>
  </si>
  <si>
    <t>ИТОГО июль 2023г.</t>
  </si>
  <si>
    <t>АВГУСТ 2023г.</t>
  </si>
  <si>
    <t>31.08.2023г.</t>
  </si>
  <si>
    <t>ИТОГО август 2023г.</t>
  </si>
  <si>
    <t>СЕНТЯБРЬ 2023г.</t>
  </si>
  <si>
    <t>30.09.2023г.</t>
  </si>
  <si>
    <t>ИТОГО сентябрь 2023г.</t>
  </si>
  <si>
    <t>ОКТЯБРЬ 2023г.</t>
  </si>
  <si>
    <t>31.10.2023г.</t>
  </si>
  <si>
    <t>ИТОГО октябрь 2023г.</t>
  </si>
  <si>
    <t>НОЯБРЬ 2023г.</t>
  </si>
  <si>
    <t>30.11.2023г.</t>
  </si>
  <si>
    <t>ИТОГО ноябрь 2023г.</t>
  </si>
  <si>
    <t>ДЕКАБРЬ 2023г.</t>
  </si>
  <si>
    <t>31.12.2023г.</t>
  </si>
  <si>
    <t>ИТОГО декабрь 2023г.</t>
  </si>
  <si>
    <t xml:space="preserve">ИТОГО за 2023г. </t>
  </si>
  <si>
    <t>с 01.11.2023г. по 31.12.2023г.</t>
  </si>
  <si>
    <t>Ремонт ОИ</t>
  </si>
  <si>
    <t>Содержание ОИ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</si>
</sst>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руб.-419];[Red]&quot;-&quot;#,##0.00&quot; &quot;[$руб.-419]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name val="Arial Cyr"/>
      <charset val="204"/>
    </font>
    <font>
      <sz val="9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</font>
    <font>
      <b/>
      <sz val="12"/>
      <name val="Times New Roman"/>
      <family val="1"/>
      <charset val="204"/>
    </font>
    <font>
      <b/>
      <sz val="13.5"/>
      <name val="Times New Roman"/>
      <family val="1"/>
      <charset val="204"/>
    </font>
    <font>
      <sz val="13.5"/>
      <name val="Times New Roman"/>
      <family val="1"/>
      <charset val="204"/>
    </font>
    <font>
      <sz val="13.5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0" fillId="0" borderId="0"/>
    <xf numFmtId="0" fontId="20" fillId="0" borderId="0" applyNumberFormat="0" applyBorder="0" applyProtection="0">
      <alignment horizontal="center"/>
    </xf>
    <xf numFmtId="0" fontId="20" fillId="0" borderId="0" applyNumberFormat="0" applyBorder="0" applyProtection="0">
      <alignment horizontal="center" textRotation="90"/>
    </xf>
    <xf numFmtId="0" fontId="21" fillId="0" borderId="0" applyNumberFormat="0" applyBorder="0" applyProtection="0"/>
    <xf numFmtId="164" fontId="21" fillId="0" borderId="0" applyBorder="0" applyProtection="0"/>
  </cellStyleXfs>
  <cellXfs count="183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vertical="center" wrapText="1"/>
    </xf>
    <xf numFmtId="2" fontId="3" fillId="0" borderId="4" xfId="0" applyNumberFormat="1" applyFont="1" applyBorder="1"/>
    <xf numFmtId="2" fontId="3" fillId="2" borderId="4" xfId="0" applyNumberFormat="1" applyFont="1" applyFill="1" applyBorder="1"/>
    <xf numFmtId="2" fontId="4" fillId="4" borderId="4" xfId="0" applyNumberFormat="1" applyFont="1" applyFill="1" applyBorder="1" applyAlignment="1">
      <alignment horizontal="right" vertical="center" wrapText="1"/>
    </xf>
    <xf numFmtId="0" fontId="8" fillId="0" borderId="4" xfId="0" applyFont="1" applyBorder="1"/>
    <xf numFmtId="2" fontId="8" fillId="0" borderId="4" xfId="0" applyNumberFormat="1" applyFont="1" applyBorder="1"/>
    <xf numFmtId="2" fontId="9" fillId="0" borderId="4" xfId="0" applyNumberFormat="1" applyFont="1" applyBorder="1"/>
    <xf numFmtId="0" fontId="11" fillId="0" borderId="0" xfId="2" applyFont="1" applyAlignment="1">
      <alignment horizontal="center" vertical="center" wrapText="1"/>
    </xf>
    <xf numFmtId="0" fontId="12" fillId="0" borderId="0" xfId="2" applyFont="1"/>
    <xf numFmtId="0" fontId="12" fillId="0" borderId="0" xfId="2" applyFont="1" applyAlignment="1">
      <alignment horizontal="center" vertical="center" wrapText="1"/>
    </xf>
    <xf numFmtId="0" fontId="12" fillId="0" borderId="0" xfId="2" applyFont="1" applyAlignment="1">
      <alignment horizontal="center" wrapText="1"/>
    </xf>
    <xf numFmtId="0" fontId="10" fillId="0" borderId="0" xfId="2"/>
    <xf numFmtId="0" fontId="13" fillId="0" borderId="0" xfId="2" applyFont="1"/>
    <xf numFmtId="0" fontId="14" fillId="0" borderId="0" xfId="2" applyFont="1"/>
    <xf numFmtId="0" fontId="15" fillId="0" borderId="0" xfId="2" applyFont="1"/>
    <xf numFmtId="0" fontId="14" fillId="0" borderId="0" xfId="2" applyFont="1" applyAlignment="1">
      <alignment horizontal="left" vertical="center" wrapText="1"/>
    </xf>
    <xf numFmtId="0" fontId="16" fillId="0" borderId="0" xfId="2" applyFont="1"/>
    <xf numFmtId="0" fontId="17" fillId="0" borderId="0" xfId="2" applyFont="1" applyAlignment="1">
      <alignment horizontal="right"/>
    </xf>
    <xf numFmtId="14" fontId="17" fillId="0" borderId="0" xfId="2" applyNumberFormat="1" applyFont="1" applyAlignment="1">
      <alignment horizontal="left"/>
    </xf>
    <xf numFmtId="0" fontId="15" fillId="0" borderId="4" xfId="2" applyFont="1" applyBorder="1" applyAlignment="1">
      <alignment horizontal="right" vertical="center" wrapText="1"/>
    </xf>
    <xf numFmtId="0" fontId="15" fillId="0" borderId="4" xfId="2" applyFont="1" applyBorder="1" applyAlignment="1">
      <alignment horizontal="center" vertical="center" wrapText="1"/>
    </xf>
    <xf numFmtId="0" fontId="19" fillId="0" borderId="0" xfId="2" applyFont="1" applyAlignment="1">
      <alignment horizontal="left" vertical="center" wrapText="1"/>
    </xf>
    <xf numFmtId="3" fontId="19" fillId="0" borderId="0" xfId="2" applyNumberFormat="1" applyFont="1" applyAlignment="1">
      <alignment horizontal="left" vertical="center"/>
    </xf>
    <xf numFmtId="4" fontId="18" fillId="0" borderId="0" xfId="2" applyNumberFormat="1" applyFont="1" applyAlignment="1">
      <alignment horizontal="right" vertical="center"/>
    </xf>
    <xf numFmtId="0" fontId="22" fillId="0" borderId="4" xfId="2" applyFont="1" applyBorder="1" applyAlignment="1">
      <alignment horizontal="left" vertical="center" wrapText="1"/>
    </xf>
    <xf numFmtId="0" fontId="22" fillId="0" borderId="4" xfId="2" applyFont="1" applyBorder="1" applyAlignment="1">
      <alignment horizontal="center" vertical="center" wrapText="1"/>
    </xf>
    <xf numFmtId="4" fontId="22" fillId="0" borderId="4" xfId="2" applyNumberFormat="1" applyFont="1" applyBorder="1" applyAlignment="1">
      <alignment horizontal="right" vertical="center" wrapText="1"/>
    </xf>
    <xf numFmtId="0" fontId="25" fillId="0" borderId="0" xfId="2" applyFont="1"/>
    <xf numFmtId="0" fontId="26" fillId="0" borderId="0" xfId="2" applyFont="1" applyAlignment="1">
      <alignment horizontal="left" vertical="center" wrapText="1"/>
    </xf>
    <xf numFmtId="0" fontId="26" fillId="0" borderId="0" xfId="2" applyFont="1"/>
    <xf numFmtId="0" fontId="27" fillId="0" borderId="0" xfId="2" applyFont="1"/>
    <xf numFmtId="4" fontId="24" fillId="2" borderId="4" xfId="2" applyNumberFormat="1" applyFont="1" applyFill="1" applyBorder="1" applyAlignment="1">
      <alignment horizontal="right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5" fillId="0" borderId="0" xfId="2" applyFont="1" applyAlignment="1">
      <alignment wrapText="1"/>
    </xf>
    <xf numFmtId="2" fontId="3" fillId="2" borderId="3" xfId="0" applyNumberFormat="1" applyFont="1" applyFill="1" applyBorder="1"/>
    <xf numFmtId="2" fontId="8" fillId="4" borderId="3" xfId="0" applyNumberFormat="1" applyFont="1" applyFill="1" applyBorder="1" applyAlignment="1">
      <alignment horizontal="right"/>
    </xf>
    <xf numFmtId="2" fontId="8" fillId="0" borderId="3" xfId="0" applyNumberFormat="1" applyFont="1" applyBorder="1"/>
    <xf numFmtId="4" fontId="8" fillId="0" borderId="3" xfId="0" applyNumberFormat="1" applyFont="1" applyBorder="1"/>
    <xf numFmtId="2" fontId="0" fillId="0" borderId="0" xfId="0" applyNumberFormat="1"/>
    <xf numFmtId="4" fontId="4" fillId="5" borderId="4" xfId="2" applyNumberFormat="1" applyFont="1" applyFill="1" applyBorder="1" applyAlignment="1">
      <alignment horizontal="right" vertical="center" wrapText="1"/>
    </xf>
    <xf numFmtId="4" fontId="10" fillId="0" borderId="0" xfId="2" applyNumberFormat="1"/>
    <xf numFmtId="1" fontId="22" fillId="0" borderId="4" xfId="0" applyNumberFormat="1" applyFont="1" applyBorder="1" applyAlignment="1">
      <alignment horizontal="left" vertical="top" wrapText="1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2" fontId="3" fillId="0" borderId="1" xfId="0" applyNumberFormat="1" applyFont="1" applyBorder="1"/>
    <xf numFmtId="2" fontId="3" fillId="0" borderId="4" xfId="0" applyNumberFormat="1" applyFont="1" applyBorder="1"/>
    <xf numFmtId="2" fontId="3" fillId="0" borderId="3" xfId="0" applyNumberFormat="1" applyFont="1" applyBorder="1"/>
    <xf numFmtId="0" fontId="3" fillId="0" borderId="4" xfId="0" applyFont="1" applyBorder="1"/>
    <xf numFmtId="4" fontId="3" fillId="0" borderId="1" xfId="0" applyNumberFormat="1" applyFont="1" applyBorder="1"/>
    <xf numFmtId="2" fontId="3" fillId="2" borderId="4" xfId="0" applyNumberFormat="1" applyFont="1" applyFill="1" applyBorder="1"/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/>
    <xf numFmtId="2" fontId="6" fillId="2" borderId="4" xfId="0" applyNumberFormat="1" applyFont="1" applyFill="1" applyBorder="1"/>
    <xf numFmtId="0" fontId="6" fillId="2" borderId="4" xfId="0" applyFont="1" applyFill="1" applyBorder="1"/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2" fontId="4" fillId="4" borderId="1" xfId="1" applyNumberFormat="1" applyFont="1" applyFill="1" applyBorder="1" applyAlignment="1">
      <alignment horizontal="right" vertical="center" wrapText="1"/>
    </xf>
    <xf numFmtId="0" fontId="4" fillId="4" borderId="3" xfId="1" applyFont="1" applyFill="1" applyBorder="1" applyAlignment="1">
      <alignment horizontal="right" vertical="center" wrapText="1"/>
    </xf>
    <xf numFmtId="4" fontId="3" fillId="0" borderId="4" xfId="0" applyNumberFormat="1" applyFont="1" applyBorder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right" vertical="center" wrapText="1"/>
    </xf>
    <xf numFmtId="2" fontId="3" fillId="4" borderId="2" xfId="0" applyNumberFormat="1" applyFont="1" applyFill="1" applyBorder="1" applyAlignment="1">
      <alignment horizontal="right" vertical="center" wrapText="1"/>
    </xf>
    <xf numFmtId="2" fontId="3" fillId="4" borderId="3" xfId="0" applyNumberFormat="1" applyFont="1" applyFill="1" applyBorder="1" applyAlignment="1">
      <alignment horizontal="right" vertical="center" wrapText="1"/>
    </xf>
    <xf numFmtId="2" fontId="3" fillId="0" borderId="2" xfId="0" applyNumberFormat="1" applyFont="1" applyBorder="1"/>
    <xf numFmtId="2" fontId="3" fillId="2" borderId="1" xfId="0" applyNumberFormat="1" applyFont="1" applyFill="1" applyBorder="1"/>
    <xf numFmtId="2" fontId="3" fillId="2" borderId="2" xfId="0" applyNumberFormat="1" applyFont="1" applyFill="1" applyBorder="1"/>
    <xf numFmtId="2" fontId="3" fillId="2" borderId="3" xfId="0" applyNumberFormat="1" applyFont="1" applyFill="1" applyBorder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1" fillId="0" borderId="0" xfId="0" applyFont="1" applyAlignment="1">
      <alignment horizontal="center"/>
    </xf>
    <xf numFmtId="0" fontId="1" fillId="0" borderId="0" xfId="0" applyFont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8" fillId="0" borderId="4" xfId="0" applyFont="1" applyBorder="1"/>
    <xf numFmtId="2" fontId="4" fillId="4" borderId="1" xfId="0" applyNumberFormat="1" applyFont="1" applyFill="1" applyBorder="1" applyAlignment="1">
      <alignment horizontal="right" vertical="center" wrapText="1"/>
    </xf>
    <xf numFmtId="2" fontId="4" fillId="4" borderId="3" xfId="0" applyNumberFormat="1" applyFont="1" applyFill="1" applyBorder="1" applyAlignment="1">
      <alignment horizontal="right" vertical="center" wrapText="1"/>
    </xf>
    <xf numFmtId="0" fontId="22" fillId="0" borderId="1" xfId="2" applyFont="1" applyBorder="1" applyAlignment="1">
      <alignment horizontal="center" vertical="center" wrapText="1"/>
    </xf>
    <xf numFmtId="0" fontId="22" fillId="0" borderId="3" xfId="2" applyFont="1" applyBorder="1" applyAlignment="1">
      <alignment horizontal="center" vertical="center" wrapText="1"/>
    </xf>
    <xf numFmtId="0" fontId="4" fillId="5" borderId="1" xfId="2" applyFont="1" applyFill="1" applyBorder="1" applyAlignment="1">
      <alignment horizontal="left" vertical="center" wrapText="1"/>
    </xf>
    <xf numFmtId="0" fontId="4" fillId="5" borderId="2" xfId="2" applyFont="1" applyFill="1" applyBorder="1" applyAlignment="1">
      <alignment horizontal="left" vertical="center" wrapText="1"/>
    </xf>
    <xf numFmtId="0" fontId="4" fillId="5" borderId="3" xfId="2" applyFont="1" applyFill="1" applyBorder="1" applyAlignment="1">
      <alignment horizontal="left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28" fillId="0" borderId="0" xfId="2" applyFont="1" applyAlignment="1">
      <alignment horizontal="center"/>
    </xf>
    <xf numFmtId="0" fontId="24" fillId="2" borderId="1" xfId="2" applyFont="1" applyFill="1" applyBorder="1" applyAlignment="1">
      <alignment horizontal="center" vertical="center" wrapText="1"/>
    </xf>
    <xf numFmtId="0" fontId="24" fillId="2" borderId="2" xfId="2" applyFont="1" applyFill="1" applyBorder="1" applyAlignment="1">
      <alignment horizontal="center" vertical="center" wrapText="1"/>
    </xf>
    <xf numFmtId="0" fontId="24" fillId="2" borderId="3" xfId="2" applyFont="1" applyFill="1" applyBorder="1" applyAlignment="1">
      <alignment horizontal="center" vertical="center" wrapText="1"/>
    </xf>
    <xf numFmtId="0" fontId="18" fillId="3" borderId="7" xfId="2" applyFont="1" applyFill="1" applyBorder="1" applyAlignment="1">
      <alignment horizontal="center" vertical="center" wrapText="1"/>
    </xf>
    <xf numFmtId="0" fontId="18" fillId="3" borderId="9" xfId="2" applyFont="1" applyFill="1" applyBorder="1" applyAlignment="1">
      <alignment horizontal="center" vertical="center" wrapText="1"/>
    </xf>
    <xf numFmtId="0" fontId="18" fillId="3" borderId="8" xfId="2" applyFont="1" applyFill="1" applyBorder="1" applyAlignment="1">
      <alignment horizontal="center" vertical="center" wrapText="1"/>
    </xf>
    <xf numFmtId="0" fontId="18" fillId="3" borderId="10" xfId="2" applyFont="1" applyFill="1" applyBorder="1" applyAlignment="1">
      <alignment horizontal="center" vertical="center" wrapText="1"/>
    </xf>
    <xf numFmtId="0" fontId="18" fillId="3" borderId="5" xfId="2" applyFont="1" applyFill="1" applyBorder="1" applyAlignment="1">
      <alignment horizontal="center" vertical="center" wrapText="1"/>
    </xf>
    <xf numFmtId="0" fontId="18" fillId="3" borderId="11" xfId="2" applyFont="1" applyFill="1" applyBorder="1" applyAlignment="1">
      <alignment horizontal="center" vertical="center" wrapText="1"/>
    </xf>
    <xf numFmtId="0" fontId="18" fillId="3" borderId="4" xfId="2" applyFont="1" applyFill="1" applyBorder="1" applyAlignment="1">
      <alignment horizontal="center" vertical="center" wrapText="1"/>
    </xf>
    <xf numFmtId="0" fontId="19" fillId="3" borderId="4" xfId="2" applyFont="1" applyFill="1" applyBorder="1" applyAlignment="1">
      <alignment wrapText="1"/>
    </xf>
    <xf numFmtId="0" fontId="15" fillId="3" borderId="9" xfId="2" applyFont="1" applyFill="1" applyBorder="1" applyAlignment="1">
      <alignment wrapText="1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wrapText="1"/>
    </xf>
    <xf numFmtId="0" fontId="8" fillId="4" borderId="2" xfId="0" applyFont="1" applyFill="1" applyBorder="1" applyAlignment="1">
      <alignment horizontal="left" wrapText="1"/>
    </xf>
    <xf numFmtId="0" fontId="8" fillId="4" borderId="3" xfId="0" applyFont="1" applyFill="1" applyBorder="1" applyAlignment="1">
      <alignment horizontal="left" wrapText="1"/>
    </xf>
    <xf numFmtId="2" fontId="8" fillId="0" borderId="4" xfId="0" applyNumberFormat="1" applyFont="1" applyBorder="1"/>
    <xf numFmtId="2" fontId="8" fillId="4" borderId="1" xfId="0" applyNumberFormat="1" applyFont="1" applyFill="1" applyBorder="1" applyAlignment="1">
      <alignment horizontal="right"/>
    </xf>
    <xf numFmtId="2" fontId="8" fillId="4" borderId="2" xfId="0" applyNumberFormat="1" applyFont="1" applyFill="1" applyBorder="1" applyAlignment="1">
      <alignment horizontal="right"/>
    </xf>
    <xf numFmtId="2" fontId="8" fillId="4" borderId="3" xfId="0" applyNumberFormat="1" applyFont="1" applyFill="1" applyBorder="1" applyAlignment="1">
      <alignment horizontal="right"/>
    </xf>
    <xf numFmtId="0" fontId="8" fillId="4" borderId="1" xfId="0" applyFont="1" applyFill="1" applyBorder="1" applyAlignment="1">
      <alignment horizontal="right"/>
    </xf>
    <xf numFmtId="0" fontId="8" fillId="4" borderId="2" xfId="0" applyFont="1" applyFill="1" applyBorder="1" applyAlignment="1">
      <alignment horizontal="right"/>
    </xf>
    <xf numFmtId="0" fontId="8" fillId="4" borderId="3" xfId="0" applyFont="1" applyFill="1" applyBorder="1" applyAlignment="1">
      <alignment horizontal="right"/>
    </xf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8" fillId="0" borderId="1" xfId="0" applyFont="1" applyBorder="1"/>
    <xf numFmtId="0" fontId="8" fillId="0" borderId="2" xfId="0" applyFont="1" applyBorder="1"/>
    <xf numFmtId="0" fontId="8" fillId="0" borderId="3" xfId="0" applyFont="1" applyBorder="1"/>
    <xf numFmtId="0" fontId="7" fillId="0" borderId="0" xfId="0" applyFont="1" applyAlignment="1">
      <alignment horizontal="center"/>
    </xf>
    <xf numFmtId="0" fontId="7" fillId="0" borderId="12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 wrapText="1"/>
    </xf>
    <xf numFmtId="0" fontId="8" fillId="0" borderId="0" xfId="0" applyFont="1"/>
    <xf numFmtId="2" fontId="8" fillId="0" borderId="0" xfId="0" applyNumberFormat="1" applyFont="1"/>
    <xf numFmtId="2" fontId="8" fillId="0" borderId="1" xfId="0" applyNumberFormat="1" applyFont="1" applyBorder="1"/>
    <xf numFmtId="2" fontId="8" fillId="0" borderId="3" xfId="0" applyNumberFormat="1" applyFont="1" applyBorder="1"/>
    <xf numFmtId="2" fontId="8" fillId="0" borderId="2" xfId="0" applyNumberFormat="1" applyFont="1" applyBorder="1"/>
    <xf numFmtId="0" fontId="8" fillId="4" borderId="1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4" xfId="0" applyFont="1" applyBorder="1" applyAlignment="1">
      <alignment horizontal="left"/>
    </xf>
    <xf numFmtId="0" fontId="8" fillId="0" borderId="4" xfId="0" applyFont="1" applyBorder="1" applyAlignment="1">
      <alignment wrapText="1"/>
    </xf>
    <xf numFmtId="0" fontId="1" fillId="0" borderId="0" xfId="0" applyFont="1" applyAlignment="1">
      <alignment horizontal="left"/>
    </xf>
    <xf numFmtId="2" fontId="7" fillId="0" borderId="1" xfId="0" applyNumberFormat="1" applyFont="1" applyBorder="1" applyAlignment="1">
      <alignment horizontal="right"/>
    </xf>
    <xf numFmtId="2" fontId="7" fillId="0" borderId="3" xfId="0" applyNumberFormat="1" applyFont="1" applyBorder="1" applyAlignment="1">
      <alignment horizontal="right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4" fontId="8" fillId="0" borderId="1" xfId="0" applyNumberFormat="1" applyFont="1" applyBorder="1"/>
    <xf numFmtId="2" fontId="8" fillId="0" borderId="1" xfId="0" applyNumberFormat="1" applyFont="1" applyBorder="1" applyAlignment="1">
      <alignment horizontal="right"/>
    </xf>
    <xf numFmtId="2" fontId="8" fillId="0" borderId="3" xfId="0" applyNumberFormat="1" applyFont="1" applyBorder="1" applyAlignment="1">
      <alignment horizontal="right"/>
    </xf>
    <xf numFmtId="0" fontId="0" fillId="0" borderId="4" xfId="0" applyBorder="1" applyAlignment="1">
      <alignment horizontal="left"/>
    </xf>
    <xf numFmtId="0" fontId="7" fillId="0" borderId="3" xfId="0" applyFont="1" applyBorder="1" applyAlignment="1">
      <alignment horizontal="right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</cellXfs>
  <cellStyles count="7">
    <cellStyle name="Heading" xfId="3" xr:uid="{00000000-0005-0000-0000-000000000000}"/>
    <cellStyle name="Heading1" xfId="4" xr:uid="{00000000-0005-0000-0000-000001000000}"/>
    <cellStyle name="Result" xfId="5" xr:uid="{00000000-0005-0000-0000-000002000000}"/>
    <cellStyle name="Result2" xfId="6" xr:uid="{00000000-0005-0000-0000-000003000000}"/>
    <cellStyle name="Обычный" xfId="0" builtinId="0"/>
    <cellStyle name="Обычный 2" xfId="1" xr:uid="{00000000-0005-0000-0000-000005000000}"/>
    <cellStyle name="Обычный 3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R55"/>
  <sheetViews>
    <sheetView tabSelected="1" showRuler="0" zoomScaleNormal="100" workbookViewId="0">
      <selection activeCell="Q11" sqref="Q11"/>
    </sheetView>
  </sheetViews>
  <sheetFormatPr defaultRowHeight="14.4" x14ac:dyDescent="0.3"/>
  <cols>
    <col min="2" max="2" width="11.88671875" customWidth="1"/>
    <col min="4" max="4" width="11.109375" customWidth="1"/>
    <col min="6" max="6" width="9.109375" customWidth="1"/>
    <col min="8" max="8" width="9.5546875" customWidth="1"/>
    <col min="12" max="12" width="6.44140625" customWidth="1"/>
    <col min="13" max="13" width="20.88671875" customWidth="1"/>
  </cols>
  <sheetData>
    <row r="1" spans="1:15" x14ac:dyDescent="0.3">
      <c r="A1" s="65" t="s">
        <v>60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7"/>
    </row>
    <row r="2" spans="1:15" x14ac:dyDescent="0.3">
      <c r="A2" s="47" t="s">
        <v>61</v>
      </c>
      <c r="B2" s="48"/>
      <c r="C2" s="48"/>
      <c r="D2" s="49"/>
      <c r="E2" s="47" t="s">
        <v>62</v>
      </c>
      <c r="F2" s="48"/>
      <c r="G2" s="48"/>
      <c r="H2" s="48"/>
      <c r="I2" s="49"/>
      <c r="J2" s="47" t="s">
        <v>63</v>
      </c>
      <c r="K2" s="48"/>
      <c r="L2" s="48"/>
      <c r="M2" s="49"/>
    </row>
    <row r="3" spans="1:15" x14ac:dyDescent="0.3">
      <c r="A3" s="47" t="s">
        <v>66</v>
      </c>
      <c r="B3" s="49"/>
      <c r="C3" s="47" t="s">
        <v>0</v>
      </c>
      <c r="D3" s="48"/>
      <c r="E3" s="48"/>
      <c r="F3" s="48"/>
      <c r="G3" s="48"/>
      <c r="H3" s="49"/>
      <c r="I3" s="47" t="s">
        <v>1</v>
      </c>
      <c r="J3" s="48"/>
      <c r="K3" s="48"/>
      <c r="L3" s="48"/>
      <c r="M3" s="49"/>
    </row>
    <row r="4" spans="1:15" x14ac:dyDescent="0.3">
      <c r="A4" s="47" t="s">
        <v>64</v>
      </c>
      <c r="B4" s="48"/>
      <c r="C4" s="48"/>
      <c r="D4" s="48"/>
      <c r="E4" s="48"/>
      <c r="F4" s="48"/>
      <c r="G4" s="49"/>
      <c r="H4" s="47" t="s">
        <v>65</v>
      </c>
      <c r="I4" s="48"/>
      <c r="J4" s="48"/>
      <c r="K4" s="48"/>
      <c r="L4" s="48"/>
      <c r="M4" s="49"/>
    </row>
    <row r="5" spans="1:15" x14ac:dyDescent="0.3">
      <c r="A5" s="47" t="s">
        <v>89</v>
      </c>
      <c r="B5" s="48"/>
      <c r="C5" s="48"/>
      <c r="D5" s="49"/>
      <c r="E5" s="50">
        <v>8956.5300000000007</v>
      </c>
      <c r="F5" s="52"/>
      <c r="G5" s="47" t="s">
        <v>91</v>
      </c>
      <c r="H5" s="48"/>
      <c r="I5" s="48"/>
      <c r="J5" s="48"/>
      <c r="K5" s="49"/>
      <c r="L5" s="50">
        <f>E23+E40</f>
        <v>25158.720000000005</v>
      </c>
      <c r="M5" s="52"/>
    </row>
    <row r="6" spans="1:15" x14ac:dyDescent="0.3">
      <c r="A6" s="47" t="s">
        <v>90</v>
      </c>
      <c r="B6" s="48"/>
      <c r="C6" s="48"/>
      <c r="D6" s="49"/>
      <c r="E6" s="50">
        <v>-6925.71</v>
      </c>
      <c r="F6" s="52"/>
      <c r="G6" s="47" t="s">
        <v>92</v>
      </c>
      <c r="H6" s="48"/>
      <c r="I6" s="48"/>
      <c r="J6" s="48"/>
      <c r="K6" s="49"/>
      <c r="L6" s="50">
        <f>G23+G40</f>
        <v>21444.2</v>
      </c>
      <c r="M6" s="49"/>
      <c r="O6" s="43"/>
    </row>
    <row r="7" spans="1:15" x14ac:dyDescent="0.3">
      <c r="A7" s="71" t="s">
        <v>93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3"/>
    </row>
    <row r="8" spans="1:15" x14ac:dyDescent="0.3">
      <c r="A8" s="65" t="s">
        <v>2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5"/>
    </row>
    <row r="9" spans="1:15" ht="14.25" customHeight="1" x14ac:dyDescent="0.3">
      <c r="A9" s="47" t="s">
        <v>58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50">
        <v>-19424.259999999998</v>
      </c>
      <c r="M9" s="52"/>
    </row>
    <row r="10" spans="1:15" ht="54.75" customHeight="1" x14ac:dyDescent="0.3">
      <c r="A10" s="60" t="s">
        <v>3</v>
      </c>
      <c r="B10" s="60"/>
      <c r="C10" s="61" t="s">
        <v>8</v>
      </c>
      <c r="D10" s="60"/>
      <c r="E10" s="61" t="s">
        <v>4</v>
      </c>
      <c r="F10" s="60"/>
      <c r="G10" s="61" t="s">
        <v>5</v>
      </c>
      <c r="H10" s="61"/>
      <c r="I10" s="62" t="s">
        <v>6</v>
      </c>
      <c r="J10" s="62"/>
      <c r="K10" s="63" t="s">
        <v>7</v>
      </c>
      <c r="L10" s="64"/>
      <c r="M10" s="2" t="s">
        <v>11</v>
      </c>
    </row>
    <row r="11" spans="1:15" x14ac:dyDescent="0.3">
      <c r="A11" s="53" t="s">
        <v>72</v>
      </c>
      <c r="B11" s="53"/>
      <c r="C11" s="51">
        <v>2988.99</v>
      </c>
      <c r="D11" s="51"/>
      <c r="E11" s="51">
        <v>1048.28</v>
      </c>
      <c r="F11" s="51"/>
      <c r="G11" s="51">
        <v>756.84</v>
      </c>
      <c r="H11" s="51"/>
      <c r="I11" s="70">
        <f>'СОДЕРЖАНИЕ ЖИЛЬЯ'!I14</f>
        <v>800.97659000000021</v>
      </c>
      <c r="J11" s="53"/>
      <c r="K11" s="51">
        <f>G11-I11</f>
        <v>-44.136590000000183</v>
      </c>
      <c r="L11" s="53"/>
      <c r="M11" s="3">
        <f>C11+E11-G11</f>
        <v>3280.4299999999994</v>
      </c>
    </row>
    <row r="12" spans="1:15" x14ac:dyDescent="0.3">
      <c r="A12" s="53" t="s">
        <v>73</v>
      </c>
      <c r="B12" s="53"/>
      <c r="C12" s="51">
        <f>M11</f>
        <v>3280.4299999999994</v>
      </c>
      <c r="D12" s="53"/>
      <c r="E12" s="51">
        <v>1048.28</v>
      </c>
      <c r="F12" s="51"/>
      <c r="G12" s="51">
        <v>968.52</v>
      </c>
      <c r="H12" s="51"/>
      <c r="I12" s="70">
        <f>'СОДЕРЖАНИЕ ЖИЛЬЯ'!I20</f>
        <v>5841.1220299999995</v>
      </c>
      <c r="J12" s="53"/>
      <c r="K12" s="51">
        <f t="shared" ref="K12:K22" si="0">G12-I12</f>
        <v>-4872.60203</v>
      </c>
      <c r="L12" s="53"/>
      <c r="M12" s="3">
        <f t="shared" ref="M12:M22" si="1">C12+E12-G12</f>
        <v>3360.1899999999991</v>
      </c>
    </row>
    <row r="13" spans="1:15" x14ac:dyDescent="0.3">
      <c r="A13" s="53" t="s">
        <v>74</v>
      </c>
      <c r="B13" s="53"/>
      <c r="C13" s="51">
        <f t="shared" ref="C13:C22" si="2">M12</f>
        <v>3360.1899999999991</v>
      </c>
      <c r="D13" s="53"/>
      <c r="E13" s="51">
        <v>1048.28</v>
      </c>
      <c r="F13" s="51"/>
      <c r="G13" s="50">
        <v>797.15</v>
      </c>
      <c r="H13" s="52"/>
      <c r="I13" s="54">
        <f>'СОДЕРЖАНИЕ ЖИЛЬЯ'!I25</f>
        <v>802.91275000000019</v>
      </c>
      <c r="J13" s="49"/>
      <c r="K13" s="51">
        <f t="shared" si="0"/>
        <v>-5.7627500000002101</v>
      </c>
      <c r="L13" s="53"/>
      <c r="M13" s="3">
        <f t="shared" si="1"/>
        <v>3611.3199999999993</v>
      </c>
    </row>
    <row r="14" spans="1:15" x14ac:dyDescent="0.3">
      <c r="A14" s="53" t="s">
        <v>75</v>
      </c>
      <c r="B14" s="53"/>
      <c r="C14" s="51">
        <f t="shared" si="2"/>
        <v>3611.3199999999993</v>
      </c>
      <c r="D14" s="53"/>
      <c r="E14" s="51">
        <v>1048.28</v>
      </c>
      <c r="F14" s="51"/>
      <c r="G14" s="50">
        <v>630.28</v>
      </c>
      <c r="H14" s="52"/>
      <c r="I14" s="54">
        <f>'СОДЕРЖАНИЕ ЖИЛЬЯ'!I30</f>
        <v>794.89691000000016</v>
      </c>
      <c r="J14" s="49"/>
      <c r="K14" s="51">
        <f t="shared" si="0"/>
        <v>-164.61691000000019</v>
      </c>
      <c r="L14" s="53"/>
      <c r="M14" s="3">
        <f t="shared" si="1"/>
        <v>4029.3199999999997</v>
      </c>
    </row>
    <row r="15" spans="1:15" x14ac:dyDescent="0.3">
      <c r="A15" s="53" t="s">
        <v>76</v>
      </c>
      <c r="B15" s="53"/>
      <c r="C15" s="51">
        <f t="shared" si="2"/>
        <v>4029.3199999999997</v>
      </c>
      <c r="D15" s="53"/>
      <c r="E15" s="51">
        <v>1048.28</v>
      </c>
      <c r="F15" s="51"/>
      <c r="G15" s="50">
        <v>1011.88</v>
      </c>
      <c r="H15" s="52"/>
      <c r="I15" s="54">
        <f>'СОДЕРЖАНИЕ ЖИЛЬЯ'!I36</f>
        <v>4213.2276299999994</v>
      </c>
      <c r="J15" s="49"/>
      <c r="K15" s="51">
        <f t="shared" si="0"/>
        <v>-3201.3476299999993</v>
      </c>
      <c r="L15" s="53"/>
      <c r="M15" s="3">
        <f t="shared" si="1"/>
        <v>4065.7199999999993</v>
      </c>
    </row>
    <row r="16" spans="1:15" x14ac:dyDescent="0.3">
      <c r="A16" s="53" t="s">
        <v>77</v>
      </c>
      <c r="B16" s="53"/>
      <c r="C16" s="51">
        <f t="shared" si="2"/>
        <v>4065.7199999999993</v>
      </c>
      <c r="D16" s="53"/>
      <c r="E16" s="51">
        <v>1048.28</v>
      </c>
      <c r="F16" s="51"/>
      <c r="G16" s="50">
        <v>630.28</v>
      </c>
      <c r="H16" s="52"/>
      <c r="I16" s="54">
        <f>'СОДЕРЖАНИЕ ЖИЛЬЯ'!I42</f>
        <v>4194.8969099999995</v>
      </c>
      <c r="J16" s="49"/>
      <c r="K16" s="51">
        <f t="shared" si="0"/>
        <v>-3564.6169099999997</v>
      </c>
      <c r="L16" s="53"/>
      <c r="M16" s="3">
        <f t="shared" si="1"/>
        <v>4483.7199999999993</v>
      </c>
    </row>
    <row r="17" spans="1:17" x14ac:dyDescent="0.3">
      <c r="A17" s="53" t="s">
        <v>78</v>
      </c>
      <c r="B17" s="53"/>
      <c r="C17" s="51">
        <f t="shared" si="2"/>
        <v>4483.7199999999993</v>
      </c>
      <c r="D17" s="53"/>
      <c r="E17" s="51">
        <v>1048.28</v>
      </c>
      <c r="F17" s="51"/>
      <c r="G17" s="50">
        <v>1298.58</v>
      </c>
      <c r="H17" s="52"/>
      <c r="I17" s="54">
        <f>'СОДЕРЖАНИЕ ЖИЛЬЯ'!I47</f>
        <v>826.99995000000013</v>
      </c>
      <c r="J17" s="49"/>
      <c r="K17" s="51">
        <f t="shared" si="0"/>
        <v>471.5800499999998</v>
      </c>
      <c r="L17" s="53"/>
      <c r="M17" s="3">
        <f t="shared" si="1"/>
        <v>4233.4199999999992</v>
      </c>
    </row>
    <row r="18" spans="1:17" x14ac:dyDescent="0.3">
      <c r="A18" s="53" t="s">
        <v>79</v>
      </c>
      <c r="B18" s="53"/>
      <c r="C18" s="51">
        <f t="shared" si="2"/>
        <v>4233.4199999999992</v>
      </c>
      <c r="D18" s="53"/>
      <c r="E18" s="51">
        <v>1048.28</v>
      </c>
      <c r="F18" s="51"/>
      <c r="G18" s="50">
        <v>973.43</v>
      </c>
      <c r="H18" s="52"/>
      <c r="I18" s="54">
        <f>'СОДЕРЖАНИЕ ЖИЛЬЯ'!I53</f>
        <v>2511.3805900000002</v>
      </c>
      <c r="J18" s="49"/>
      <c r="K18" s="51">
        <f t="shared" si="0"/>
        <v>-1537.9505900000004</v>
      </c>
      <c r="L18" s="53"/>
      <c r="M18" s="3">
        <f t="shared" si="1"/>
        <v>4308.2699999999986</v>
      </c>
    </row>
    <row r="19" spans="1:17" x14ac:dyDescent="0.3">
      <c r="A19" s="53" t="s">
        <v>80</v>
      </c>
      <c r="B19" s="53"/>
      <c r="C19" s="51">
        <f t="shared" si="2"/>
        <v>4308.2699999999986</v>
      </c>
      <c r="D19" s="53"/>
      <c r="E19" s="51">
        <v>1048.28</v>
      </c>
      <c r="F19" s="51"/>
      <c r="G19" s="50">
        <v>629.87</v>
      </c>
      <c r="H19" s="52"/>
      <c r="I19" s="54">
        <f>'СОДЕРЖАНИЕ ЖИЛЬЯ'!I59</f>
        <v>4324.8775500000002</v>
      </c>
      <c r="J19" s="49"/>
      <c r="K19" s="51">
        <f t="shared" si="0"/>
        <v>-3695.0075500000003</v>
      </c>
      <c r="L19" s="53"/>
      <c r="M19" s="3">
        <f t="shared" si="1"/>
        <v>4726.6799999999985</v>
      </c>
    </row>
    <row r="20" spans="1:17" x14ac:dyDescent="0.3">
      <c r="A20" s="53" t="s">
        <v>81</v>
      </c>
      <c r="B20" s="53"/>
      <c r="C20" s="51">
        <f t="shared" si="2"/>
        <v>4726.6799999999985</v>
      </c>
      <c r="D20" s="53"/>
      <c r="E20" s="51">
        <v>1048.28</v>
      </c>
      <c r="F20" s="51"/>
      <c r="G20" s="50">
        <v>552.57000000000005</v>
      </c>
      <c r="H20" s="52"/>
      <c r="I20" s="54">
        <f>'СОДЕРЖАНИЕ ЖИЛЬЯ'!I64</f>
        <v>791.16363000000013</v>
      </c>
      <c r="J20" s="49"/>
      <c r="K20" s="51">
        <f t="shared" si="0"/>
        <v>-238.59363000000008</v>
      </c>
      <c r="L20" s="53"/>
      <c r="M20" s="3">
        <f t="shared" si="1"/>
        <v>5222.3899999999985</v>
      </c>
    </row>
    <row r="21" spans="1:17" x14ac:dyDescent="0.3">
      <c r="A21" s="53" t="s">
        <v>9</v>
      </c>
      <c r="B21" s="53"/>
      <c r="C21" s="51">
        <f t="shared" si="2"/>
        <v>5222.3899999999985</v>
      </c>
      <c r="D21" s="53"/>
      <c r="E21" s="51">
        <v>1048.28</v>
      </c>
      <c r="F21" s="51"/>
      <c r="G21" s="50">
        <v>1090</v>
      </c>
      <c r="H21" s="52"/>
      <c r="I21" s="54">
        <f>'СОДЕРЖАНИЕ ЖИЛЬЯ'!I69</f>
        <v>818.8909500000002</v>
      </c>
      <c r="J21" s="49"/>
      <c r="K21" s="51">
        <f t="shared" si="0"/>
        <v>271.1090499999998</v>
      </c>
      <c r="L21" s="53"/>
      <c r="M21" s="3">
        <f t="shared" si="1"/>
        <v>5180.6699999999983</v>
      </c>
    </row>
    <row r="22" spans="1:17" x14ac:dyDescent="0.3">
      <c r="A22" s="53" t="s">
        <v>10</v>
      </c>
      <c r="B22" s="53"/>
      <c r="C22" s="51">
        <f t="shared" si="2"/>
        <v>5180.6699999999983</v>
      </c>
      <c r="D22" s="53"/>
      <c r="E22" s="51">
        <v>1048.28</v>
      </c>
      <c r="F22" s="51"/>
      <c r="G22" s="50">
        <v>1382.7</v>
      </c>
      <c r="H22" s="52"/>
      <c r="I22" s="54">
        <f>'СОДЕРЖАНИЕ ЖИЛЬЯ'!I75</f>
        <v>3532.3217400000003</v>
      </c>
      <c r="J22" s="49"/>
      <c r="K22" s="51">
        <f t="shared" si="0"/>
        <v>-2149.6217400000005</v>
      </c>
      <c r="L22" s="53"/>
      <c r="M22" s="3">
        <f t="shared" si="1"/>
        <v>4846.2499999999982</v>
      </c>
      <c r="Q22" s="43"/>
    </row>
    <row r="23" spans="1:17" x14ac:dyDescent="0.3">
      <c r="A23" s="57" t="s">
        <v>12</v>
      </c>
      <c r="B23" s="57"/>
      <c r="C23" s="58"/>
      <c r="D23" s="59"/>
      <c r="E23" s="55">
        <f>SUM(E11:E22)</f>
        <v>12579.360000000002</v>
      </c>
      <c r="F23" s="57"/>
      <c r="G23" s="55">
        <f>SUM(G11:G22)</f>
        <v>10722.1</v>
      </c>
      <c r="H23" s="57"/>
      <c r="I23" s="55">
        <f>SUM(I11:I22)</f>
        <v>29453.667230000003</v>
      </c>
      <c r="J23" s="55"/>
      <c r="K23" s="55">
        <f>SUM(K11:K22)</f>
        <v>-18731.567230000001</v>
      </c>
      <c r="L23" s="57"/>
      <c r="M23" s="4">
        <f>M22</f>
        <v>4846.2499999999982</v>
      </c>
    </row>
    <row r="24" spans="1:17" x14ac:dyDescent="0.3">
      <c r="A24" s="53" t="s">
        <v>82</v>
      </c>
      <c r="B24" s="53"/>
      <c r="C24" s="53"/>
      <c r="D24" s="53"/>
      <c r="E24" s="53"/>
      <c r="F24" s="53"/>
      <c r="G24" s="53"/>
      <c r="H24" s="53"/>
      <c r="I24" s="53"/>
      <c r="J24" s="53"/>
      <c r="K24" s="51">
        <f>L9+K23</f>
        <v>-38155.827229999995</v>
      </c>
      <c r="L24" s="51"/>
      <c r="M24" s="39"/>
    </row>
    <row r="25" spans="1:17" x14ac:dyDescent="0.3">
      <c r="A25" s="65" t="s">
        <v>13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5"/>
    </row>
    <row r="26" spans="1:17" x14ac:dyDescent="0.3">
      <c r="A26" s="47" t="s">
        <v>59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50">
        <v>12498.56</v>
      </c>
      <c r="M26" s="52"/>
    </row>
    <row r="27" spans="1:17" ht="53.25" customHeight="1" x14ac:dyDescent="0.3">
      <c r="A27" s="60" t="s">
        <v>3</v>
      </c>
      <c r="B27" s="60"/>
      <c r="C27" s="61" t="s">
        <v>8</v>
      </c>
      <c r="D27" s="60"/>
      <c r="E27" s="61" t="s">
        <v>4</v>
      </c>
      <c r="F27" s="60"/>
      <c r="G27" s="61" t="s">
        <v>5</v>
      </c>
      <c r="H27" s="61"/>
      <c r="I27" s="62" t="s">
        <v>6</v>
      </c>
      <c r="J27" s="62"/>
      <c r="K27" s="63" t="s">
        <v>7</v>
      </c>
      <c r="L27" s="64"/>
      <c r="M27" s="2" t="s">
        <v>11</v>
      </c>
    </row>
    <row r="28" spans="1:17" x14ac:dyDescent="0.3">
      <c r="A28" s="53" t="s">
        <v>72</v>
      </c>
      <c r="B28" s="53"/>
      <c r="C28" s="51">
        <v>2989.01</v>
      </c>
      <c r="D28" s="51"/>
      <c r="E28" s="51">
        <v>1048.28</v>
      </c>
      <c r="F28" s="51"/>
      <c r="G28" s="51">
        <v>756.84</v>
      </c>
      <c r="H28" s="51"/>
      <c r="I28" s="51">
        <v>0</v>
      </c>
      <c r="J28" s="51"/>
      <c r="K28" s="51">
        <f>G28-I28</f>
        <v>756.84</v>
      </c>
      <c r="L28" s="51"/>
      <c r="M28" s="3">
        <f>C28+E28-G28</f>
        <v>3280.45</v>
      </c>
    </row>
    <row r="29" spans="1:17" x14ac:dyDescent="0.3">
      <c r="A29" s="53" t="s">
        <v>73</v>
      </c>
      <c r="B29" s="53"/>
      <c r="C29" s="50">
        <f>M28</f>
        <v>3280.45</v>
      </c>
      <c r="D29" s="52"/>
      <c r="E29" s="50">
        <v>1048.28</v>
      </c>
      <c r="F29" s="52"/>
      <c r="G29" s="50">
        <v>968.52</v>
      </c>
      <c r="H29" s="52"/>
      <c r="I29" s="51">
        <v>0</v>
      </c>
      <c r="J29" s="51"/>
      <c r="K29" s="51">
        <f t="shared" ref="K29:K39" si="3">G29-I29</f>
        <v>968.52</v>
      </c>
      <c r="L29" s="51"/>
      <c r="M29" s="3">
        <f t="shared" ref="M29:M39" si="4">C29+E29-G29</f>
        <v>3360.2099999999996</v>
      </c>
    </row>
    <row r="30" spans="1:17" x14ac:dyDescent="0.3">
      <c r="A30" s="53" t="s">
        <v>74</v>
      </c>
      <c r="B30" s="53"/>
      <c r="C30" s="50">
        <f t="shared" ref="C30:C39" si="5">M29</f>
        <v>3360.2099999999996</v>
      </c>
      <c r="D30" s="52"/>
      <c r="E30" s="50">
        <v>1048.28</v>
      </c>
      <c r="F30" s="52"/>
      <c r="G30" s="50">
        <v>797.15</v>
      </c>
      <c r="H30" s="52"/>
      <c r="I30" s="51">
        <v>0</v>
      </c>
      <c r="J30" s="51"/>
      <c r="K30" s="51">
        <f t="shared" si="3"/>
        <v>797.15</v>
      </c>
      <c r="L30" s="51"/>
      <c r="M30" s="3">
        <f t="shared" si="4"/>
        <v>3611.3399999999997</v>
      </c>
    </row>
    <row r="31" spans="1:17" x14ac:dyDescent="0.3">
      <c r="A31" s="53" t="s">
        <v>75</v>
      </c>
      <c r="B31" s="53"/>
      <c r="C31" s="50">
        <f t="shared" si="5"/>
        <v>3611.3399999999997</v>
      </c>
      <c r="D31" s="52"/>
      <c r="E31" s="50">
        <v>1048.28</v>
      </c>
      <c r="F31" s="52"/>
      <c r="G31" s="50">
        <v>630.28</v>
      </c>
      <c r="H31" s="52"/>
      <c r="I31" s="51">
        <v>0</v>
      </c>
      <c r="J31" s="51"/>
      <c r="K31" s="51">
        <f t="shared" si="3"/>
        <v>630.28</v>
      </c>
      <c r="L31" s="51"/>
      <c r="M31" s="3">
        <f t="shared" si="4"/>
        <v>4029.34</v>
      </c>
    </row>
    <row r="32" spans="1:17" x14ac:dyDescent="0.3">
      <c r="A32" s="53" t="s">
        <v>76</v>
      </c>
      <c r="B32" s="53"/>
      <c r="C32" s="50">
        <f t="shared" si="5"/>
        <v>4029.34</v>
      </c>
      <c r="D32" s="52"/>
      <c r="E32" s="50">
        <v>1048.28</v>
      </c>
      <c r="F32" s="52"/>
      <c r="G32" s="50">
        <v>1011.88</v>
      </c>
      <c r="H32" s="52"/>
      <c r="I32" s="51">
        <v>0</v>
      </c>
      <c r="J32" s="51"/>
      <c r="K32" s="51">
        <f t="shared" si="3"/>
        <v>1011.88</v>
      </c>
      <c r="L32" s="51"/>
      <c r="M32" s="3">
        <f t="shared" si="4"/>
        <v>4065.74</v>
      </c>
    </row>
    <row r="33" spans="1:18" x14ac:dyDescent="0.3">
      <c r="A33" s="53" t="s">
        <v>77</v>
      </c>
      <c r="B33" s="53"/>
      <c r="C33" s="50">
        <f t="shared" si="5"/>
        <v>4065.74</v>
      </c>
      <c r="D33" s="52"/>
      <c r="E33" s="50">
        <v>1048.28</v>
      </c>
      <c r="F33" s="52"/>
      <c r="G33" s="50">
        <v>630.28</v>
      </c>
      <c r="H33" s="52"/>
      <c r="I33" s="51">
        <v>0</v>
      </c>
      <c r="J33" s="51"/>
      <c r="K33" s="51">
        <f t="shared" si="3"/>
        <v>630.28</v>
      </c>
      <c r="L33" s="51"/>
      <c r="M33" s="3">
        <f t="shared" si="4"/>
        <v>4483.74</v>
      </c>
    </row>
    <row r="34" spans="1:18" x14ac:dyDescent="0.3">
      <c r="A34" s="53" t="s">
        <v>78</v>
      </c>
      <c r="B34" s="53"/>
      <c r="C34" s="50">
        <f t="shared" si="5"/>
        <v>4483.74</v>
      </c>
      <c r="D34" s="52"/>
      <c r="E34" s="50">
        <v>1048.28</v>
      </c>
      <c r="F34" s="52"/>
      <c r="G34" s="50">
        <v>1298.58</v>
      </c>
      <c r="H34" s="52"/>
      <c r="I34" s="51">
        <v>0</v>
      </c>
      <c r="J34" s="51"/>
      <c r="K34" s="51">
        <f t="shared" si="3"/>
        <v>1298.58</v>
      </c>
      <c r="L34" s="51"/>
      <c r="M34" s="3">
        <f t="shared" si="4"/>
        <v>4233.4399999999996</v>
      </c>
    </row>
    <row r="35" spans="1:18" x14ac:dyDescent="0.3">
      <c r="A35" s="53" t="s">
        <v>79</v>
      </c>
      <c r="B35" s="53"/>
      <c r="C35" s="50">
        <f t="shared" si="5"/>
        <v>4233.4399999999996</v>
      </c>
      <c r="D35" s="52"/>
      <c r="E35" s="50">
        <v>1048.28</v>
      </c>
      <c r="F35" s="52"/>
      <c r="G35" s="50">
        <v>973.43</v>
      </c>
      <c r="H35" s="52"/>
      <c r="I35" s="51">
        <v>0</v>
      </c>
      <c r="J35" s="51"/>
      <c r="K35" s="51">
        <f t="shared" si="3"/>
        <v>973.43</v>
      </c>
      <c r="L35" s="51"/>
      <c r="M35" s="3">
        <f t="shared" si="4"/>
        <v>4308.2899999999991</v>
      </c>
    </row>
    <row r="36" spans="1:18" x14ac:dyDescent="0.3">
      <c r="A36" s="53" t="s">
        <v>80</v>
      </c>
      <c r="B36" s="53"/>
      <c r="C36" s="50">
        <f t="shared" si="5"/>
        <v>4308.2899999999991</v>
      </c>
      <c r="D36" s="52"/>
      <c r="E36" s="50">
        <v>1048.28</v>
      </c>
      <c r="F36" s="52"/>
      <c r="G36" s="50">
        <v>629.87</v>
      </c>
      <c r="H36" s="52"/>
      <c r="I36" s="51">
        <v>0</v>
      </c>
      <c r="J36" s="51"/>
      <c r="K36" s="51">
        <f t="shared" si="3"/>
        <v>629.87</v>
      </c>
      <c r="L36" s="51"/>
      <c r="M36" s="3">
        <f t="shared" si="4"/>
        <v>4726.6999999999989</v>
      </c>
    </row>
    <row r="37" spans="1:18" x14ac:dyDescent="0.3">
      <c r="A37" s="53" t="s">
        <v>81</v>
      </c>
      <c r="B37" s="53"/>
      <c r="C37" s="50">
        <f t="shared" si="5"/>
        <v>4726.6999999999989</v>
      </c>
      <c r="D37" s="52"/>
      <c r="E37" s="50">
        <v>1048.28</v>
      </c>
      <c r="F37" s="52"/>
      <c r="G37" s="50">
        <v>552.57000000000005</v>
      </c>
      <c r="H37" s="52"/>
      <c r="I37" s="51">
        <v>0</v>
      </c>
      <c r="J37" s="51"/>
      <c r="K37" s="51">
        <f t="shared" si="3"/>
        <v>552.57000000000005</v>
      </c>
      <c r="L37" s="51"/>
      <c r="M37" s="3">
        <f t="shared" si="4"/>
        <v>5222.4099999999989</v>
      </c>
    </row>
    <row r="38" spans="1:18" x14ac:dyDescent="0.3">
      <c r="A38" s="53" t="s">
        <v>9</v>
      </c>
      <c r="B38" s="53"/>
      <c r="C38" s="50">
        <f t="shared" si="5"/>
        <v>5222.4099999999989</v>
      </c>
      <c r="D38" s="52"/>
      <c r="E38" s="50">
        <v>1048.28</v>
      </c>
      <c r="F38" s="52"/>
      <c r="G38" s="50">
        <v>1090</v>
      </c>
      <c r="H38" s="52"/>
      <c r="I38" s="51">
        <v>0</v>
      </c>
      <c r="J38" s="51"/>
      <c r="K38" s="51">
        <f t="shared" si="3"/>
        <v>1090</v>
      </c>
      <c r="L38" s="51"/>
      <c r="M38" s="3">
        <f t="shared" si="4"/>
        <v>5180.6899999999987</v>
      </c>
      <c r="R38" s="43"/>
    </row>
    <row r="39" spans="1:18" x14ac:dyDescent="0.3">
      <c r="A39" s="53" t="s">
        <v>10</v>
      </c>
      <c r="B39" s="53"/>
      <c r="C39" s="50">
        <f t="shared" si="5"/>
        <v>5180.6899999999987</v>
      </c>
      <c r="D39" s="52"/>
      <c r="E39" s="50">
        <v>1048.28</v>
      </c>
      <c r="F39" s="52"/>
      <c r="G39" s="51">
        <v>1382.7</v>
      </c>
      <c r="H39" s="51"/>
      <c r="I39" s="51">
        <v>0</v>
      </c>
      <c r="J39" s="51"/>
      <c r="K39" s="51">
        <f t="shared" si="3"/>
        <v>1382.7</v>
      </c>
      <c r="L39" s="51"/>
      <c r="M39" s="3">
        <f t="shared" si="4"/>
        <v>4846.2699999999986</v>
      </c>
    </row>
    <row r="40" spans="1:18" x14ac:dyDescent="0.3">
      <c r="A40" s="57" t="s">
        <v>12</v>
      </c>
      <c r="B40" s="57"/>
      <c r="C40" s="58"/>
      <c r="D40" s="59"/>
      <c r="E40" s="55">
        <f>SUM(E28:E39)</f>
        <v>12579.360000000002</v>
      </c>
      <c r="F40" s="57"/>
      <c r="G40" s="55">
        <f>SUM(G28:G39)</f>
        <v>10722.1</v>
      </c>
      <c r="H40" s="57"/>
      <c r="I40" s="55">
        <v>0</v>
      </c>
      <c r="J40" s="55"/>
      <c r="K40" s="55">
        <f>SUM(K28:K39)</f>
        <v>10722.1</v>
      </c>
      <c r="L40" s="55"/>
      <c r="M40" s="4">
        <f>M39</f>
        <v>4846.2699999999986</v>
      </c>
    </row>
    <row r="41" spans="1:18" x14ac:dyDescent="0.3">
      <c r="A41" s="47" t="s">
        <v>83</v>
      </c>
      <c r="B41" s="48"/>
      <c r="C41" s="48"/>
      <c r="D41" s="48"/>
      <c r="E41" s="48"/>
      <c r="F41" s="48"/>
      <c r="G41" s="48"/>
      <c r="H41" s="48"/>
      <c r="I41" s="48"/>
      <c r="J41" s="49"/>
      <c r="K41" s="50">
        <f>L26+K40</f>
        <v>23220.66</v>
      </c>
      <c r="L41" s="49"/>
      <c r="M41" s="4"/>
      <c r="P41" s="43"/>
    </row>
    <row r="42" spans="1:18" x14ac:dyDescent="0.3">
      <c r="A42" s="56" t="s">
        <v>14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</row>
    <row r="43" spans="1:18" ht="46.5" customHeight="1" x14ac:dyDescent="0.3">
      <c r="A43" s="71" t="s">
        <v>15</v>
      </c>
      <c r="B43" s="72"/>
      <c r="C43" s="72"/>
      <c r="D43" s="73"/>
      <c r="E43" s="79" t="s">
        <v>8</v>
      </c>
      <c r="F43" s="80"/>
      <c r="G43" s="80"/>
      <c r="H43" s="81"/>
      <c r="I43" s="61" t="s">
        <v>4</v>
      </c>
      <c r="J43" s="60"/>
      <c r="K43" s="61" t="s">
        <v>5</v>
      </c>
      <c r="L43" s="61"/>
      <c r="M43" s="2" t="s">
        <v>11</v>
      </c>
    </row>
    <row r="44" spans="1:18" ht="17.25" customHeight="1" x14ac:dyDescent="0.3">
      <c r="A44" s="76" t="s">
        <v>16</v>
      </c>
      <c r="B44" s="77"/>
      <c r="C44" s="77"/>
      <c r="D44" s="78"/>
      <c r="E44" s="82">
        <v>93.12</v>
      </c>
      <c r="F44" s="83"/>
      <c r="G44" s="83"/>
      <c r="H44" s="84"/>
      <c r="I44" s="98">
        <f>35.36+35.36+35.36+35.36+35.36+35.36+35.36+35.36+35.36+35.36+124.04+50.09</f>
        <v>527.73000000000013</v>
      </c>
      <c r="J44" s="99"/>
      <c r="K44" s="68">
        <f>25.53+32.32+26.89+21.26+34.13+21.26+43.81+32.83+21.25+18.63+50.88+109.21</f>
        <v>438</v>
      </c>
      <c r="L44" s="69"/>
      <c r="M44" s="5">
        <f>E44+I44-K44</f>
        <v>182.85000000000014</v>
      </c>
    </row>
    <row r="45" spans="1:18" x14ac:dyDescent="0.3">
      <c r="A45" s="47" t="s">
        <v>17</v>
      </c>
      <c r="B45" s="48"/>
      <c r="C45" s="48"/>
      <c r="D45" s="49"/>
      <c r="E45" s="50">
        <v>41.61</v>
      </c>
      <c r="F45" s="85"/>
      <c r="G45" s="85"/>
      <c r="H45" s="52"/>
      <c r="I45" s="47">
        <f>15.72+15.72+15.72+15.72+15.72+15.72+15.72+15.72+15.72+15.72+15.72+15.72</f>
        <v>188.64000000000001</v>
      </c>
      <c r="J45" s="49"/>
      <c r="K45" s="68">
        <f>11.35+14.37+11.95+9.45+15.18+9.45+19.48+14.6+9.45+8.28+16.35+20.74</f>
        <v>160.65</v>
      </c>
      <c r="L45" s="69"/>
      <c r="M45" s="5">
        <f t="shared" ref="M45:M46" si="6">E45+I45-K45</f>
        <v>69.599999999999994</v>
      </c>
    </row>
    <row r="46" spans="1:18" x14ac:dyDescent="0.3">
      <c r="A46" s="47" t="s">
        <v>18</v>
      </c>
      <c r="B46" s="48"/>
      <c r="C46" s="48"/>
      <c r="D46" s="49"/>
      <c r="E46" s="50">
        <v>264.08999999999997</v>
      </c>
      <c r="F46" s="85"/>
      <c r="G46" s="85"/>
      <c r="H46" s="52"/>
      <c r="I46" s="50">
        <f>94.78+94.78+94.78+94.78+94.78+94.78+94.78+94.78+94.78+94.78+94.78+94.78</f>
        <v>1137.3599999999999</v>
      </c>
      <c r="J46" s="52"/>
      <c r="K46" s="68">
        <f>68.43+86.65+72.08+56.99+91.49+56.99+117.42+88.01+56.95+49.96+98.56+125.02</f>
        <v>968.55000000000018</v>
      </c>
      <c r="L46" s="69"/>
      <c r="M46" s="5">
        <f t="shared" si="6"/>
        <v>432.89999999999964</v>
      </c>
    </row>
    <row r="47" spans="1:18" x14ac:dyDescent="0.3">
      <c r="A47" s="89"/>
      <c r="B47" s="90"/>
      <c r="C47" s="90"/>
      <c r="D47" s="91"/>
      <c r="E47" s="86"/>
      <c r="F47" s="87"/>
      <c r="G47" s="87"/>
      <c r="H47" s="88"/>
      <c r="I47" s="86">
        <f>SUM(I44:I46)</f>
        <v>1853.73</v>
      </c>
      <c r="J47" s="91"/>
      <c r="K47" s="89">
        <f>SUM(K44:K46)</f>
        <v>1567.2000000000003</v>
      </c>
      <c r="L47" s="91"/>
      <c r="M47" s="4">
        <f>SUM(M44:M46)</f>
        <v>685.3499999999998</v>
      </c>
    </row>
    <row r="48" spans="1:18" x14ac:dyDescent="0.3">
      <c r="A48" s="97" t="s">
        <v>19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42">
        <v>2689.63</v>
      </c>
    </row>
    <row r="49" spans="1:13" x14ac:dyDescent="0.3">
      <c r="A49" s="97" t="s">
        <v>67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42">
        <v>1493</v>
      </c>
    </row>
    <row r="50" spans="1:13" x14ac:dyDescent="0.3">
      <c r="A50" s="94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6"/>
    </row>
    <row r="51" spans="1:13" ht="15.6" x14ac:dyDescent="0.3">
      <c r="A51" s="97" t="s">
        <v>94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8">
        <f>M23+M40+M47+M48+M49</f>
        <v>14560.499999999996</v>
      </c>
    </row>
    <row r="52" spans="1:13" x14ac:dyDescent="0.3">
      <c r="A52" s="97" t="s">
        <v>20</v>
      </c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7">
        <f>K24+K41</f>
        <v>-14935.167229999995</v>
      </c>
    </row>
    <row r="53" spans="1:13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x14ac:dyDescent="0.3">
      <c r="A54" s="1"/>
      <c r="B54" s="92"/>
      <c r="C54" s="92"/>
      <c r="D54" s="92"/>
      <c r="E54" s="92"/>
      <c r="F54" s="1"/>
      <c r="G54" s="1"/>
      <c r="H54" s="1"/>
      <c r="I54" s="1"/>
      <c r="J54" s="1"/>
      <c r="K54" s="1"/>
      <c r="L54" s="1"/>
      <c r="M54" s="1"/>
    </row>
    <row r="55" spans="1:13" x14ac:dyDescent="0.3">
      <c r="A55" s="1"/>
      <c r="B55" s="92"/>
      <c r="C55" s="92"/>
      <c r="D55" s="92"/>
      <c r="E55" s="92"/>
      <c r="F55" s="1"/>
      <c r="G55" s="1"/>
      <c r="H55" s="1"/>
      <c r="I55" s="1"/>
      <c r="J55" s="1"/>
      <c r="K55" s="93"/>
      <c r="L55" s="93"/>
      <c r="M55" s="93"/>
    </row>
  </sheetData>
  <mergeCells count="225">
    <mergeCell ref="B54:E54"/>
    <mergeCell ref="B55:E55"/>
    <mergeCell ref="K55:M55"/>
    <mergeCell ref="A50:M50"/>
    <mergeCell ref="A51:L51"/>
    <mergeCell ref="A52:L52"/>
    <mergeCell ref="K44:L44"/>
    <mergeCell ref="A48:L48"/>
    <mergeCell ref="A49:L49"/>
    <mergeCell ref="I45:J45"/>
    <mergeCell ref="I46:J46"/>
    <mergeCell ref="I47:J47"/>
    <mergeCell ref="K47:L47"/>
    <mergeCell ref="I44:J44"/>
    <mergeCell ref="K46:L46"/>
    <mergeCell ref="A43:D43"/>
    <mergeCell ref="A44:D44"/>
    <mergeCell ref="A45:D45"/>
    <mergeCell ref="A46:D46"/>
    <mergeCell ref="E43:H43"/>
    <mergeCell ref="E44:H44"/>
    <mergeCell ref="E45:H45"/>
    <mergeCell ref="E46:H46"/>
    <mergeCell ref="E47:H47"/>
    <mergeCell ref="A47:D47"/>
    <mergeCell ref="I43:J43"/>
    <mergeCell ref="A9:K9"/>
    <mergeCell ref="A6:D6"/>
    <mergeCell ref="E6:F6"/>
    <mergeCell ref="G6:K6"/>
    <mergeCell ref="I10:J10"/>
    <mergeCell ref="K10:L10"/>
    <mergeCell ref="K43:L43"/>
    <mergeCell ref="K45:L45"/>
    <mergeCell ref="G12:H12"/>
    <mergeCell ref="I11:J11"/>
    <mergeCell ref="I12:J12"/>
    <mergeCell ref="A10:B10"/>
    <mergeCell ref="C10:D10"/>
    <mergeCell ref="E10:F10"/>
    <mergeCell ref="G10:H10"/>
    <mergeCell ref="L6:M6"/>
    <mergeCell ref="A7:M7"/>
    <mergeCell ref="A8:M8"/>
    <mergeCell ref="L9:M9"/>
    <mergeCell ref="K11:L11"/>
    <mergeCell ref="K12:L12"/>
    <mergeCell ref="K23:L23"/>
    <mergeCell ref="A25:M25"/>
    <mergeCell ref="A4:G4"/>
    <mergeCell ref="H4:M4"/>
    <mergeCell ref="A5:D5"/>
    <mergeCell ref="E5:F5"/>
    <mergeCell ref="G5:K5"/>
    <mergeCell ref="A1:M1"/>
    <mergeCell ref="A2:D2"/>
    <mergeCell ref="E2:I2"/>
    <mergeCell ref="J2:M2"/>
    <mergeCell ref="A3:B3"/>
    <mergeCell ref="C3:H3"/>
    <mergeCell ref="I3:M3"/>
    <mergeCell ref="L5:M5"/>
    <mergeCell ref="A26:K26"/>
    <mergeCell ref="L26:M26"/>
    <mergeCell ref="A27:B27"/>
    <mergeCell ref="C27:D27"/>
    <mergeCell ref="E27:F27"/>
    <mergeCell ref="G27:H27"/>
    <mergeCell ref="I27:J27"/>
    <mergeCell ref="K27:L27"/>
    <mergeCell ref="A23:B23"/>
    <mergeCell ref="C23:D23"/>
    <mergeCell ref="E23:F23"/>
    <mergeCell ref="G23:H23"/>
    <mergeCell ref="I23:J23"/>
    <mergeCell ref="A24:J24"/>
    <mergeCell ref="K24:L24"/>
    <mergeCell ref="A11:B11"/>
    <mergeCell ref="A12:B12"/>
    <mergeCell ref="C11:D11"/>
    <mergeCell ref="C12:D12"/>
    <mergeCell ref="E11:F11"/>
    <mergeCell ref="E12:F12"/>
    <mergeCell ref="G11:H11"/>
    <mergeCell ref="K40:L40"/>
    <mergeCell ref="A42:M42"/>
    <mergeCell ref="A40:B40"/>
    <mergeCell ref="C40:D40"/>
    <mergeCell ref="E40:F40"/>
    <mergeCell ref="G40:H40"/>
    <mergeCell ref="I40:J40"/>
    <mergeCell ref="K28:L28"/>
    <mergeCell ref="A39:B39"/>
    <mergeCell ref="C39:D39"/>
    <mergeCell ref="E39:F39"/>
    <mergeCell ref="G39:H39"/>
    <mergeCell ref="I39:J39"/>
    <mergeCell ref="K39:L39"/>
    <mergeCell ref="A28:B28"/>
    <mergeCell ref="C28:D28"/>
    <mergeCell ref="E28:F28"/>
    <mergeCell ref="G28:H28"/>
    <mergeCell ref="I28:J28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I22:J22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A38:B3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A41:J41"/>
    <mergeCell ref="K41:L41"/>
    <mergeCell ref="I38:J3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I29:J29"/>
    <mergeCell ref="I30:J30"/>
    <mergeCell ref="I31:J31"/>
    <mergeCell ref="I32:J32"/>
    <mergeCell ref="I33:J33"/>
    <mergeCell ref="I34:J34"/>
    <mergeCell ref="I35:J35"/>
    <mergeCell ref="I36:J36"/>
    <mergeCell ref="I37:J37"/>
    <mergeCell ref="E38:F38"/>
    <mergeCell ref="G29:H29"/>
  </mergeCells>
  <pageMargins left="0.78740157480314965" right="7.874015748031496E-2" top="0.35433070866141736" bottom="0.35433070866141736" header="0" footer="0"/>
  <pageSetup scale="90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B1:P80"/>
  <sheetViews>
    <sheetView topLeftCell="A40" zoomScaleNormal="100" workbookViewId="0">
      <selection activeCell="A79" sqref="A79:I85"/>
    </sheetView>
  </sheetViews>
  <sheetFormatPr defaultColWidth="9.109375" defaultRowHeight="13.8" x14ac:dyDescent="0.3"/>
  <cols>
    <col min="1" max="1" width="4.44140625" style="13" customWidth="1"/>
    <col min="2" max="2" width="6.5546875" style="13" customWidth="1"/>
    <col min="3" max="3" width="10.6640625" style="13" customWidth="1"/>
    <col min="4" max="4" width="6.88671875" style="13" customWidth="1"/>
    <col min="5" max="5" width="9.44140625" style="13" customWidth="1"/>
    <col min="6" max="6" width="25" style="13" customWidth="1"/>
    <col min="7" max="7" width="8.88671875" style="13" customWidth="1"/>
    <col min="8" max="8" width="8.33203125" style="13" customWidth="1"/>
    <col min="9" max="9" width="10.88671875" style="13" customWidth="1"/>
    <col min="10" max="16384" width="9.109375" style="13"/>
  </cols>
  <sheetData>
    <row r="1" spans="2:10" x14ac:dyDescent="0.3">
      <c r="B1" s="9"/>
      <c r="C1" s="10"/>
      <c r="D1" s="11"/>
      <c r="E1" s="12"/>
      <c r="F1" s="12"/>
      <c r="G1" s="9"/>
      <c r="H1" s="9"/>
    </row>
    <row r="2" spans="2:10" ht="18" x14ac:dyDescent="0.35">
      <c r="B2" s="14" t="s">
        <v>21</v>
      </c>
      <c r="C2" s="14"/>
      <c r="D2" s="15"/>
      <c r="E2" s="15"/>
      <c r="F2" s="15"/>
      <c r="G2" s="15"/>
      <c r="H2" s="16"/>
      <c r="I2" s="16"/>
    </row>
    <row r="3" spans="2:10" ht="18" x14ac:dyDescent="0.35">
      <c r="B3" s="14" t="s">
        <v>28</v>
      </c>
      <c r="C3" s="14"/>
      <c r="D3" s="15"/>
      <c r="E3" s="15"/>
      <c r="F3" s="15"/>
      <c r="G3" s="15"/>
      <c r="H3" s="16"/>
      <c r="I3" s="16"/>
    </row>
    <row r="4" spans="2:10" ht="18" x14ac:dyDescent="0.35">
      <c r="B4" s="14" t="s">
        <v>68</v>
      </c>
      <c r="C4" s="14"/>
      <c r="D4" s="17"/>
      <c r="E4" s="17"/>
      <c r="F4" s="14"/>
      <c r="G4" s="15"/>
      <c r="H4" s="16"/>
      <c r="I4" s="16"/>
    </row>
    <row r="5" spans="2:10" ht="18" x14ac:dyDescent="0.35">
      <c r="B5" s="14" t="s">
        <v>95</v>
      </c>
      <c r="C5" s="14"/>
      <c r="D5" s="17"/>
      <c r="E5" s="17"/>
      <c r="F5" s="14"/>
      <c r="G5" s="15"/>
      <c r="H5" s="16"/>
      <c r="I5" s="16"/>
    </row>
    <row r="6" spans="2:10" ht="18" x14ac:dyDescent="0.35">
      <c r="B6" s="29" t="s">
        <v>29</v>
      </c>
      <c r="C6" s="29"/>
      <c r="D6" s="30"/>
      <c r="E6" s="30"/>
      <c r="F6" s="29"/>
      <c r="G6" s="31"/>
      <c r="H6" s="31"/>
      <c r="I6" s="31"/>
      <c r="J6" s="32"/>
    </row>
    <row r="7" spans="2:10" x14ac:dyDescent="0.3">
      <c r="B7" s="18"/>
      <c r="C7" s="18"/>
      <c r="D7" s="18"/>
      <c r="E7" s="18"/>
      <c r="F7" s="18"/>
      <c r="G7" s="18"/>
      <c r="H7" s="19" t="s">
        <v>22</v>
      </c>
      <c r="I7" s="20">
        <f ca="1">TODAY()</f>
        <v>45379</v>
      </c>
    </row>
    <row r="8" spans="2:10" ht="12.75" customHeight="1" x14ac:dyDescent="0.3">
      <c r="B8" s="118" t="s">
        <v>23</v>
      </c>
      <c r="C8" s="112" t="s">
        <v>31</v>
      </c>
      <c r="D8" s="116" t="s">
        <v>24</v>
      </c>
      <c r="E8" s="114"/>
      <c r="F8" s="112" t="s">
        <v>25</v>
      </c>
      <c r="G8" s="112" t="s">
        <v>26</v>
      </c>
      <c r="H8" s="112" t="s">
        <v>27</v>
      </c>
      <c r="I8" s="114" t="s">
        <v>30</v>
      </c>
    </row>
    <row r="9" spans="2:10" ht="24" customHeight="1" x14ac:dyDescent="0.3">
      <c r="B9" s="119"/>
      <c r="C9" s="113"/>
      <c r="D9" s="117"/>
      <c r="E9" s="115"/>
      <c r="F9" s="120"/>
      <c r="G9" s="120"/>
      <c r="H9" s="113"/>
      <c r="I9" s="115"/>
    </row>
    <row r="10" spans="2:10" x14ac:dyDescent="0.3">
      <c r="B10" s="105" t="s">
        <v>96</v>
      </c>
      <c r="C10" s="106"/>
      <c r="D10" s="106"/>
      <c r="E10" s="106"/>
      <c r="F10" s="106"/>
      <c r="G10" s="106"/>
      <c r="H10" s="106"/>
      <c r="I10" s="107"/>
    </row>
    <row r="11" spans="2:10" ht="24.75" customHeight="1" x14ac:dyDescent="0.3">
      <c r="B11" s="21">
        <v>1</v>
      </c>
      <c r="C11" s="22" t="s">
        <v>97</v>
      </c>
      <c r="D11" s="100" t="s">
        <v>34</v>
      </c>
      <c r="E11" s="101"/>
      <c r="F11" s="26" t="s">
        <v>32</v>
      </c>
      <c r="G11" s="27" t="s">
        <v>33</v>
      </c>
      <c r="H11" s="27">
        <v>256.3</v>
      </c>
      <c r="I11" s="28">
        <f>H11*2.7</f>
        <v>692.0100000000001</v>
      </c>
    </row>
    <row r="12" spans="2:10" ht="24.75" customHeight="1" x14ac:dyDescent="0.3">
      <c r="B12" s="21">
        <v>2</v>
      </c>
      <c r="C12" s="22" t="s">
        <v>97</v>
      </c>
      <c r="D12" s="100" t="s">
        <v>34</v>
      </c>
      <c r="E12" s="101"/>
      <c r="F12" s="26" t="s">
        <v>36</v>
      </c>
      <c r="G12" s="27" t="s">
        <v>35</v>
      </c>
      <c r="H12" s="27">
        <v>1</v>
      </c>
      <c r="I12" s="28">
        <f>(3147.17*1.9%)+(2272.21*1.6%)</f>
        <v>96.151589999999999</v>
      </c>
    </row>
    <row r="13" spans="2:10" ht="41.25" customHeight="1" x14ac:dyDescent="0.3">
      <c r="B13" s="21">
        <v>3</v>
      </c>
      <c r="C13" s="22" t="s">
        <v>97</v>
      </c>
      <c r="D13" s="100" t="s">
        <v>34</v>
      </c>
      <c r="E13" s="101"/>
      <c r="F13" s="46" t="s">
        <v>98</v>
      </c>
      <c r="G13" s="27" t="s">
        <v>35</v>
      </c>
      <c r="H13" s="27">
        <v>1</v>
      </c>
      <c r="I13" s="28">
        <f>256.3*0.05</f>
        <v>12.815000000000001</v>
      </c>
    </row>
    <row r="14" spans="2:10" ht="15.75" customHeight="1" x14ac:dyDescent="0.3">
      <c r="B14" s="102" t="s">
        <v>99</v>
      </c>
      <c r="C14" s="103"/>
      <c r="D14" s="103"/>
      <c r="E14" s="103"/>
      <c r="F14" s="103"/>
      <c r="G14" s="103"/>
      <c r="H14" s="104"/>
      <c r="I14" s="44">
        <f>SUM(I11:I13)</f>
        <v>800.97659000000021</v>
      </c>
    </row>
    <row r="15" spans="2:10" x14ac:dyDescent="0.3">
      <c r="B15" s="105" t="s">
        <v>100</v>
      </c>
      <c r="C15" s="106"/>
      <c r="D15" s="106"/>
      <c r="E15" s="106"/>
      <c r="F15" s="106"/>
      <c r="G15" s="106"/>
      <c r="H15" s="106"/>
      <c r="I15" s="107"/>
    </row>
    <row r="16" spans="2:10" ht="26.4" x14ac:dyDescent="0.3">
      <c r="B16" s="21">
        <v>1</v>
      </c>
      <c r="C16" s="22" t="s">
        <v>102</v>
      </c>
      <c r="D16" s="100" t="s">
        <v>34</v>
      </c>
      <c r="E16" s="101"/>
      <c r="F16" s="26" t="s">
        <v>32</v>
      </c>
      <c r="G16" s="27" t="s">
        <v>33</v>
      </c>
      <c r="H16" s="27">
        <v>256.3</v>
      </c>
      <c r="I16" s="28">
        <f>H16*2.7</f>
        <v>692.0100000000001</v>
      </c>
    </row>
    <row r="17" spans="2:16" ht="26.4" x14ac:dyDescent="0.3">
      <c r="B17" s="21">
        <v>2</v>
      </c>
      <c r="C17" s="22" t="s">
        <v>102</v>
      </c>
      <c r="D17" s="100" t="s">
        <v>34</v>
      </c>
      <c r="E17" s="101"/>
      <c r="F17" s="26" t="s">
        <v>87</v>
      </c>
      <c r="G17" s="27" t="s">
        <v>86</v>
      </c>
      <c r="H17" s="27">
        <v>1</v>
      </c>
      <c r="I17" s="28">
        <v>5030</v>
      </c>
    </row>
    <row r="18" spans="2:16" ht="26.4" x14ac:dyDescent="0.3">
      <c r="B18" s="21">
        <v>3</v>
      </c>
      <c r="C18" s="22" t="s">
        <v>102</v>
      </c>
      <c r="D18" s="100" t="s">
        <v>34</v>
      </c>
      <c r="E18" s="101"/>
      <c r="F18" s="26" t="s">
        <v>36</v>
      </c>
      <c r="G18" s="27" t="s">
        <v>35</v>
      </c>
      <c r="H18" s="27">
        <v>1</v>
      </c>
      <c r="I18" s="28">
        <f>(3147.17*1.9%)+(2906.3*1.6%)</f>
        <v>106.29703000000001</v>
      </c>
    </row>
    <row r="19" spans="2:16" ht="40.5" customHeight="1" x14ac:dyDescent="0.3">
      <c r="B19" s="21">
        <v>4</v>
      </c>
      <c r="C19" s="22" t="s">
        <v>102</v>
      </c>
      <c r="D19" s="100" t="s">
        <v>34</v>
      </c>
      <c r="E19" s="101"/>
      <c r="F19" s="46" t="s">
        <v>98</v>
      </c>
      <c r="G19" s="27" t="s">
        <v>35</v>
      </c>
      <c r="H19" s="27">
        <v>1</v>
      </c>
      <c r="I19" s="28">
        <f>I13</f>
        <v>12.815000000000001</v>
      </c>
      <c r="P19" s="45"/>
    </row>
    <row r="20" spans="2:16" ht="12" customHeight="1" x14ac:dyDescent="0.3">
      <c r="B20" s="102" t="s">
        <v>101</v>
      </c>
      <c r="C20" s="103"/>
      <c r="D20" s="103"/>
      <c r="E20" s="103"/>
      <c r="F20" s="103"/>
      <c r="G20" s="103"/>
      <c r="H20" s="104"/>
      <c r="I20" s="44">
        <f>SUM(I16:I19)</f>
        <v>5841.1220299999995</v>
      </c>
    </row>
    <row r="21" spans="2:16" x14ac:dyDescent="0.3">
      <c r="B21" s="105" t="s">
        <v>103</v>
      </c>
      <c r="C21" s="106"/>
      <c r="D21" s="106"/>
      <c r="E21" s="106"/>
      <c r="F21" s="106"/>
      <c r="G21" s="106"/>
      <c r="H21" s="106"/>
      <c r="I21" s="107"/>
    </row>
    <row r="22" spans="2:16" ht="26.4" x14ac:dyDescent="0.3">
      <c r="B22" s="21">
        <v>1</v>
      </c>
      <c r="C22" s="22" t="s">
        <v>105</v>
      </c>
      <c r="D22" s="100" t="s">
        <v>34</v>
      </c>
      <c r="E22" s="101"/>
      <c r="F22" s="26" t="s">
        <v>32</v>
      </c>
      <c r="G22" s="27" t="s">
        <v>33</v>
      </c>
      <c r="H22" s="27">
        <v>256.3</v>
      </c>
      <c r="I22" s="28">
        <f>H22*2.7</f>
        <v>692.0100000000001</v>
      </c>
    </row>
    <row r="23" spans="2:16" ht="26.4" x14ac:dyDescent="0.3">
      <c r="B23" s="21">
        <v>2</v>
      </c>
      <c r="C23" s="22" t="s">
        <v>105</v>
      </c>
      <c r="D23" s="100" t="s">
        <v>34</v>
      </c>
      <c r="E23" s="101"/>
      <c r="F23" s="26" t="s">
        <v>36</v>
      </c>
      <c r="G23" s="27" t="s">
        <v>35</v>
      </c>
      <c r="H23" s="27">
        <v>1</v>
      </c>
      <c r="I23" s="28">
        <f>(3147.17*1.9%)+(2393.22*1.6%)</f>
        <v>98.08775</v>
      </c>
    </row>
    <row r="24" spans="2:16" ht="42" customHeight="1" x14ac:dyDescent="0.3">
      <c r="B24" s="21">
        <v>3</v>
      </c>
      <c r="C24" s="22" t="s">
        <v>105</v>
      </c>
      <c r="D24" s="100" t="s">
        <v>34</v>
      </c>
      <c r="E24" s="101"/>
      <c r="F24" s="46" t="s">
        <v>98</v>
      </c>
      <c r="G24" s="27" t="s">
        <v>35</v>
      </c>
      <c r="H24" s="27">
        <v>1</v>
      </c>
      <c r="I24" s="28">
        <f>I19</f>
        <v>12.815000000000001</v>
      </c>
    </row>
    <row r="25" spans="2:16" ht="15" customHeight="1" x14ac:dyDescent="0.3">
      <c r="B25" s="102" t="s">
        <v>104</v>
      </c>
      <c r="C25" s="103"/>
      <c r="D25" s="103"/>
      <c r="E25" s="103"/>
      <c r="F25" s="103"/>
      <c r="G25" s="103"/>
      <c r="H25" s="104"/>
      <c r="I25" s="44">
        <f>SUM(I22:I24)</f>
        <v>802.91275000000019</v>
      </c>
    </row>
    <row r="26" spans="2:16" x14ac:dyDescent="0.3">
      <c r="B26" s="105" t="s">
        <v>106</v>
      </c>
      <c r="C26" s="106"/>
      <c r="D26" s="106"/>
      <c r="E26" s="106"/>
      <c r="F26" s="106"/>
      <c r="G26" s="106"/>
      <c r="H26" s="106"/>
      <c r="I26" s="107"/>
    </row>
    <row r="27" spans="2:16" ht="26.4" x14ac:dyDescent="0.3">
      <c r="B27" s="21">
        <v>1</v>
      </c>
      <c r="C27" s="22" t="s">
        <v>108</v>
      </c>
      <c r="D27" s="100" t="s">
        <v>34</v>
      </c>
      <c r="E27" s="101"/>
      <c r="F27" s="26" t="s">
        <v>32</v>
      </c>
      <c r="G27" s="27" t="s">
        <v>33</v>
      </c>
      <c r="H27" s="27">
        <v>256.3</v>
      </c>
      <c r="I27" s="28">
        <f>H27*2.7</f>
        <v>692.0100000000001</v>
      </c>
    </row>
    <row r="28" spans="2:16" ht="26.4" x14ac:dyDescent="0.3">
      <c r="B28" s="21">
        <v>3</v>
      </c>
      <c r="C28" s="22" t="s">
        <v>108</v>
      </c>
      <c r="D28" s="100" t="s">
        <v>34</v>
      </c>
      <c r="E28" s="101"/>
      <c r="F28" s="26" t="s">
        <v>36</v>
      </c>
      <c r="G28" s="27" t="s">
        <v>35</v>
      </c>
      <c r="H28" s="27">
        <v>1</v>
      </c>
      <c r="I28" s="28">
        <f>(3147.17*1.9%)+(1892.23*1.6%)</f>
        <v>90.071910000000003</v>
      </c>
    </row>
    <row r="29" spans="2:16" ht="40.5" customHeight="1" x14ac:dyDescent="0.3">
      <c r="B29" s="21">
        <v>4</v>
      </c>
      <c r="C29" s="22" t="s">
        <v>108</v>
      </c>
      <c r="D29" s="100" t="s">
        <v>34</v>
      </c>
      <c r="E29" s="101"/>
      <c r="F29" s="46" t="s">
        <v>98</v>
      </c>
      <c r="G29" s="27" t="s">
        <v>35</v>
      </c>
      <c r="H29" s="27">
        <v>1</v>
      </c>
      <c r="I29" s="28">
        <f>I24</f>
        <v>12.815000000000001</v>
      </c>
    </row>
    <row r="30" spans="2:16" ht="20.25" customHeight="1" x14ac:dyDescent="0.3">
      <c r="B30" s="102" t="s">
        <v>107</v>
      </c>
      <c r="C30" s="103"/>
      <c r="D30" s="103"/>
      <c r="E30" s="103"/>
      <c r="F30" s="103"/>
      <c r="G30" s="103"/>
      <c r="H30" s="104"/>
      <c r="I30" s="44">
        <f>SUM(I27:I29)</f>
        <v>794.89691000000016</v>
      </c>
    </row>
    <row r="31" spans="2:16" x14ac:dyDescent="0.3">
      <c r="B31" s="105" t="s">
        <v>109</v>
      </c>
      <c r="C31" s="106"/>
      <c r="D31" s="106"/>
      <c r="E31" s="106"/>
      <c r="F31" s="106"/>
      <c r="G31" s="106"/>
      <c r="H31" s="106"/>
      <c r="I31" s="107"/>
    </row>
    <row r="32" spans="2:16" ht="26.4" x14ac:dyDescent="0.3">
      <c r="B32" s="21">
        <v>1</v>
      </c>
      <c r="C32" s="22" t="s">
        <v>111</v>
      </c>
      <c r="D32" s="100" t="s">
        <v>34</v>
      </c>
      <c r="E32" s="101"/>
      <c r="F32" s="26" t="s">
        <v>32</v>
      </c>
      <c r="G32" s="27" t="s">
        <v>33</v>
      </c>
      <c r="H32" s="27">
        <v>256.3</v>
      </c>
      <c r="I32" s="28">
        <f>H32*2.7</f>
        <v>692.0100000000001</v>
      </c>
    </row>
    <row r="33" spans="2:15" ht="26.4" x14ac:dyDescent="0.3">
      <c r="B33" s="21">
        <v>2</v>
      </c>
      <c r="C33" s="22" t="s">
        <v>111</v>
      </c>
      <c r="D33" s="100" t="s">
        <v>34</v>
      </c>
      <c r="E33" s="101"/>
      <c r="F33" s="26" t="s">
        <v>85</v>
      </c>
      <c r="G33" s="27" t="s">
        <v>86</v>
      </c>
      <c r="H33" s="27">
        <v>1</v>
      </c>
      <c r="I33" s="28">
        <v>3400</v>
      </c>
    </row>
    <row r="34" spans="2:15" ht="26.4" x14ac:dyDescent="0.3">
      <c r="B34" s="21">
        <v>3</v>
      </c>
      <c r="C34" s="22" t="s">
        <v>111</v>
      </c>
      <c r="D34" s="100" t="s">
        <v>34</v>
      </c>
      <c r="E34" s="101"/>
      <c r="F34" s="26" t="s">
        <v>36</v>
      </c>
      <c r="G34" s="27" t="s">
        <v>35</v>
      </c>
      <c r="H34" s="27">
        <v>1</v>
      </c>
      <c r="I34" s="28">
        <f>(3147.17*1.9%)+(3037.9*1.6%)</f>
        <v>108.40263</v>
      </c>
    </row>
    <row r="35" spans="2:15" ht="54.75" customHeight="1" x14ac:dyDescent="0.3">
      <c r="B35" s="21">
        <v>4</v>
      </c>
      <c r="C35" s="22" t="s">
        <v>111</v>
      </c>
      <c r="D35" s="100" t="s">
        <v>34</v>
      </c>
      <c r="E35" s="101"/>
      <c r="F35" s="46" t="s">
        <v>98</v>
      </c>
      <c r="G35" s="27" t="s">
        <v>35</v>
      </c>
      <c r="H35" s="27">
        <v>1</v>
      </c>
      <c r="I35" s="28">
        <f>I29</f>
        <v>12.815000000000001</v>
      </c>
      <c r="O35" s="45">
        <f>I12+I18+I23+I28+I34+I40+I45+I51+I57+I62+I67+I73</f>
        <v>1235.7672300000002</v>
      </c>
    </row>
    <row r="36" spans="2:15" ht="15" customHeight="1" x14ac:dyDescent="0.3">
      <c r="B36" s="102" t="s">
        <v>110</v>
      </c>
      <c r="C36" s="103"/>
      <c r="D36" s="103"/>
      <c r="E36" s="103"/>
      <c r="F36" s="103"/>
      <c r="G36" s="103"/>
      <c r="H36" s="104"/>
      <c r="I36" s="44">
        <f>SUM(I32:I35)</f>
        <v>4213.2276299999994</v>
      </c>
    </row>
    <row r="37" spans="2:15" x14ac:dyDescent="0.3">
      <c r="B37" s="105" t="s">
        <v>112</v>
      </c>
      <c r="C37" s="106"/>
      <c r="D37" s="106"/>
      <c r="E37" s="106"/>
      <c r="F37" s="106"/>
      <c r="G37" s="106"/>
      <c r="H37" s="106"/>
      <c r="I37" s="107"/>
    </row>
    <row r="38" spans="2:15" ht="26.4" x14ac:dyDescent="0.3">
      <c r="B38" s="21">
        <v>1</v>
      </c>
      <c r="C38" s="22" t="s">
        <v>113</v>
      </c>
      <c r="D38" s="100" t="s">
        <v>34</v>
      </c>
      <c r="E38" s="101"/>
      <c r="F38" s="26" t="s">
        <v>32</v>
      </c>
      <c r="G38" s="27" t="s">
        <v>33</v>
      </c>
      <c r="H38" s="27">
        <v>256.3</v>
      </c>
      <c r="I38" s="28">
        <f>H38*2.7</f>
        <v>692.0100000000001</v>
      </c>
    </row>
    <row r="39" spans="2:15" ht="26.4" x14ac:dyDescent="0.3">
      <c r="B39" s="21">
        <v>2</v>
      </c>
      <c r="C39" s="22" t="s">
        <v>113</v>
      </c>
      <c r="D39" s="100" t="s">
        <v>34</v>
      </c>
      <c r="E39" s="101"/>
      <c r="F39" s="26" t="s">
        <v>85</v>
      </c>
      <c r="G39" s="27" t="s">
        <v>86</v>
      </c>
      <c r="H39" s="27">
        <v>1</v>
      </c>
      <c r="I39" s="28">
        <v>3400</v>
      </c>
    </row>
    <row r="40" spans="2:15" ht="26.4" x14ac:dyDescent="0.3">
      <c r="B40" s="21">
        <v>3</v>
      </c>
      <c r="C40" s="22" t="s">
        <v>113</v>
      </c>
      <c r="D40" s="100" t="s">
        <v>34</v>
      </c>
      <c r="E40" s="101"/>
      <c r="F40" s="26" t="s">
        <v>36</v>
      </c>
      <c r="G40" s="27" t="s">
        <v>35</v>
      </c>
      <c r="H40" s="27">
        <v>1</v>
      </c>
      <c r="I40" s="28">
        <f>(3147.17*1.9%)+(1892.23*1.6%)</f>
        <v>90.071910000000003</v>
      </c>
    </row>
    <row r="41" spans="2:15" ht="40.5" customHeight="1" x14ac:dyDescent="0.3">
      <c r="B41" s="21">
        <v>4</v>
      </c>
      <c r="C41" s="22" t="s">
        <v>113</v>
      </c>
      <c r="D41" s="100" t="s">
        <v>34</v>
      </c>
      <c r="E41" s="101"/>
      <c r="F41" s="46" t="s">
        <v>98</v>
      </c>
      <c r="G41" s="27" t="s">
        <v>35</v>
      </c>
      <c r="H41" s="27">
        <v>1</v>
      </c>
      <c r="I41" s="28">
        <f>I35</f>
        <v>12.815000000000001</v>
      </c>
    </row>
    <row r="42" spans="2:15" ht="20.25" customHeight="1" x14ac:dyDescent="0.3">
      <c r="B42" s="102" t="s">
        <v>114</v>
      </c>
      <c r="C42" s="103"/>
      <c r="D42" s="103"/>
      <c r="E42" s="103"/>
      <c r="F42" s="103"/>
      <c r="G42" s="103"/>
      <c r="H42" s="104"/>
      <c r="I42" s="44">
        <f>SUM(I38:I41)</f>
        <v>4194.8969099999995</v>
      </c>
    </row>
    <row r="43" spans="2:15" x14ac:dyDescent="0.3">
      <c r="B43" s="105" t="s">
        <v>115</v>
      </c>
      <c r="C43" s="106"/>
      <c r="D43" s="106"/>
      <c r="E43" s="106"/>
      <c r="F43" s="106"/>
      <c r="G43" s="106"/>
      <c r="H43" s="106"/>
      <c r="I43" s="107"/>
    </row>
    <row r="44" spans="2:15" ht="26.4" x14ac:dyDescent="0.3">
      <c r="B44" s="21">
        <v>1</v>
      </c>
      <c r="C44" s="22" t="s">
        <v>116</v>
      </c>
      <c r="D44" s="100" t="s">
        <v>34</v>
      </c>
      <c r="E44" s="101"/>
      <c r="F44" s="26" t="s">
        <v>32</v>
      </c>
      <c r="G44" s="27" t="s">
        <v>33</v>
      </c>
      <c r="H44" s="27">
        <v>256.3</v>
      </c>
      <c r="I44" s="28">
        <f>H44*2.7</f>
        <v>692.0100000000001</v>
      </c>
    </row>
    <row r="45" spans="2:15" ht="26.4" x14ac:dyDescent="0.3">
      <c r="B45" s="21">
        <v>2</v>
      </c>
      <c r="C45" s="22" t="s">
        <v>116</v>
      </c>
      <c r="D45" s="100" t="s">
        <v>34</v>
      </c>
      <c r="E45" s="101"/>
      <c r="F45" s="26" t="s">
        <v>36</v>
      </c>
      <c r="G45" s="27" t="s">
        <v>35</v>
      </c>
      <c r="H45" s="27">
        <v>1</v>
      </c>
      <c r="I45" s="28">
        <f>(3147.17*1.9%)+(3898.67*1.6%)</f>
        <v>122.17495</v>
      </c>
    </row>
    <row r="46" spans="2:15" ht="41.25" customHeight="1" x14ac:dyDescent="0.3">
      <c r="B46" s="21">
        <v>3</v>
      </c>
      <c r="C46" s="22" t="s">
        <v>116</v>
      </c>
      <c r="D46" s="100" t="s">
        <v>34</v>
      </c>
      <c r="E46" s="101"/>
      <c r="F46" s="46" t="s">
        <v>98</v>
      </c>
      <c r="G46" s="27" t="s">
        <v>35</v>
      </c>
      <c r="H46" s="27">
        <v>1</v>
      </c>
      <c r="I46" s="28">
        <f>I41</f>
        <v>12.815000000000001</v>
      </c>
    </row>
    <row r="47" spans="2:15" ht="20.25" customHeight="1" x14ac:dyDescent="0.3">
      <c r="B47" s="102" t="s">
        <v>117</v>
      </c>
      <c r="C47" s="103"/>
      <c r="D47" s="103"/>
      <c r="E47" s="103"/>
      <c r="F47" s="103"/>
      <c r="G47" s="103"/>
      <c r="H47" s="104"/>
      <c r="I47" s="44">
        <f>SUM(I44:I46)</f>
        <v>826.99995000000013</v>
      </c>
    </row>
    <row r="48" spans="2:15" x14ac:dyDescent="0.3">
      <c r="B48" s="105" t="s">
        <v>118</v>
      </c>
      <c r="C48" s="106"/>
      <c r="D48" s="106"/>
      <c r="E48" s="106"/>
      <c r="F48" s="106"/>
      <c r="G48" s="106"/>
      <c r="H48" s="106"/>
      <c r="I48" s="107"/>
    </row>
    <row r="49" spans="2:9" ht="26.4" x14ac:dyDescent="0.3">
      <c r="B49" s="21">
        <v>1</v>
      </c>
      <c r="C49" s="22" t="s">
        <v>119</v>
      </c>
      <c r="D49" s="100" t="s">
        <v>34</v>
      </c>
      <c r="E49" s="101"/>
      <c r="F49" s="26" t="s">
        <v>32</v>
      </c>
      <c r="G49" s="27" t="s">
        <v>33</v>
      </c>
      <c r="H49" s="27">
        <v>256.3</v>
      </c>
      <c r="I49" s="28">
        <f>H49*2.7</f>
        <v>692.0100000000001</v>
      </c>
    </row>
    <row r="50" spans="2:9" ht="26.4" x14ac:dyDescent="0.3">
      <c r="B50" s="21">
        <v>2</v>
      </c>
      <c r="C50" s="22" t="s">
        <v>119</v>
      </c>
      <c r="D50" s="100" t="s">
        <v>34</v>
      </c>
      <c r="E50" s="101"/>
      <c r="F50" s="26" t="s">
        <v>85</v>
      </c>
      <c r="G50" s="27" t="s">
        <v>86</v>
      </c>
      <c r="H50" s="27">
        <v>1</v>
      </c>
      <c r="I50" s="28">
        <v>1700</v>
      </c>
    </row>
    <row r="51" spans="2:9" ht="26.4" x14ac:dyDescent="0.3">
      <c r="B51" s="21">
        <v>3</v>
      </c>
      <c r="C51" s="22" t="s">
        <v>119</v>
      </c>
      <c r="D51" s="100" t="s">
        <v>34</v>
      </c>
      <c r="E51" s="101"/>
      <c r="F51" s="26" t="s">
        <v>36</v>
      </c>
      <c r="G51" s="27" t="s">
        <v>35</v>
      </c>
      <c r="H51" s="27">
        <v>1</v>
      </c>
      <c r="I51" s="28">
        <f>(3147.17*1.9%)+(2922.46*1.6%)</f>
        <v>106.55559</v>
      </c>
    </row>
    <row r="52" spans="2:9" ht="40.5" customHeight="1" x14ac:dyDescent="0.3">
      <c r="B52" s="21">
        <v>4</v>
      </c>
      <c r="C52" s="22" t="s">
        <v>119</v>
      </c>
      <c r="D52" s="100" t="s">
        <v>34</v>
      </c>
      <c r="E52" s="101"/>
      <c r="F52" s="46" t="s">
        <v>98</v>
      </c>
      <c r="G52" s="27" t="s">
        <v>35</v>
      </c>
      <c r="H52" s="27">
        <v>1</v>
      </c>
      <c r="I52" s="28">
        <f>I46</f>
        <v>12.815000000000001</v>
      </c>
    </row>
    <row r="53" spans="2:9" ht="20.25" customHeight="1" x14ac:dyDescent="0.3">
      <c r="B53" s="102" t="s">
        <v>120</v>
      </c>
      <c r="C53" s="103"/>
      <c r="D53" s="103"/>
      <c r="E53" s="103"/>
      <c r="F53" s="103"/>
      <c r="G53" s="103"/>
      <c r="H53" s="104"/>
      <c r="I53" s="44">
        <f>SUM(I49:I52)</f>
        <v>2511.3805900000002</v>
      </c>
    </row>
    <row r="54" spans="2:9" x14ac:dyDescent="0.3">
      <c r="B54" s="105" t="s">
        <v>121</v>
      </c>
      <c r="C54" s="106"/>
      <c r="D54" s="106"/>
      <c r="E54" s="106"/>
      <c r="F54" s="106"/>
      <c r="G54" s="106"/>
      <c r="H54" s="106"/>
      <c r="I54" s="107"/>
    </row>
    <row r="55" spans="2:9" ht="26.4" x14ac:dyDescent="0.3">
      <c r="B55" s="21">
        <v>1</v>
      </c>
      <c r="C55" s="22" t="s">
        <v>122</v>
      </c>
      <c r="D55" s="100" t="s">
        <v>34</v>
      </c>
      <c r="E55" s="101"/>
      <c r="F55" s="26" t="s">
        <v>32</v>
      </c>
      <c r="G55" s="27" t="s">
        <v>33</v>
      </c>
      <c r="H55" s="27">
        <v>256.3</v>
      </c>
      <c r="I55" s="28">
        <f>H55*2.7</f>
        <v>692.0100000000001</v>
      </c>
    </row>
    <row r="56" spans="2:9" ht="26.4" x14ac:dyDescent="0.3">
      <c r="B56" s="21">
        <v>2</v>
      </c>
      <c r="C56" s="22" t="s">
        <v>122</v>
      </c>
      <c r="D56" s="100" t="s">
        <v>34</v>
      </c>
      <c r="E56" s="101"/>
      <c r="F56" s="26" t="s">
        <v>85</v>
      </c>
      <c r="G56" s="27" t="s">
        <v>86</v>
      </c>
      <c r="H56" s="27">
        <v>1</v>
      </c>
      <c r="I56" s="28">
        <v>3530</v>
      </c>
    </row>
    <row r="57" spans="2:9" ht="26.4" x14ac:dyDescent="0.3">
      <c r="B57" s="21">
        <v>3</v>
      </c>
      <c r="C57" s="22" t="s">
        <v>122</v>
      </c>
      <c r="D57" s="100" t="s">
        <v>34</v>
      </c>
      <c r="E57" s="101"/>
      <c r="F57" s="26" t="s">
        <v>36</v>
      </c>
      <c r="G57" s="27" t="s">
        <v>35</v>
      </c>
      <c r="H57" s="27">
        <v>1</v>
      </c>
      <c r="I57" s="28">
        <f>(3147.17*1.9%)+(1891.02*1.6%)</f>
        <v>90.052549999999997</v>
      </c>
    </row>
    <row r="58" spans="2:9" ht="39" customHeight="1" x14ac:dyDescent="0.3">
      <c r="B58" s="21">
        <v>4</v>
      </c>
      <c r="C58" s="22" t="s">
        <v>122</v>
      </c>
      <c r="D58" s="100" t="s">
        <v>34</v>
      </c>
      <c r="E58" s="101"/>
      <c r="F58" s="46" t="s">
        <v>98</v>
      </c>
      <c r="G58" s="27" t="s">
        <v>35</v>
      </c>
      <c r="H58" s="27">
        <v>1</v>
      </c>
      <c r="I58" s="28">
        <f>I52</f>
        <v>12.815000000000001</v>
      </c>
    </row>
    <row r="59" spans="2:9" ht="20.25" customHeight="1" x14ac:dyDescent="0.3">
      <c r="B59" s="102" t="s">
        <v>123</v>
      </c>
      <c r="C59" s="103"/>
      <c r="D59" s="103"/>
      <c r="E59" s="103"/>
      <c r="F59" s="103"/>
      <c r="G59" s="103"/>
      <c r="H59" s="104"/>
      <c r="I59" s="44">
        <f>SUM(I55:I58)</f>
        <v>4324.8775500000002</v>
      </c>
    </row>
    <row r="60" spans="2:9" x14ac:dyDescent="0.3">
      <c r="B60" s="105" t="s">
        <v>124</v>
      </c>
      <c r="C60" s="106"/>
      <c r="D60" s="106"/>
      <c r="E60" s="106"/>
      <c r="F60" s="106"/>
      <c r="G60" s="106"/>
      <c r="H60" s="106"/>
      <c r="I60" s="107"/>
    </row>
    <row r="61" spans="2:9" ht="26.4" x14ac:dyDescent="0.3">
      <c r="B61" s="21">
        <v>1</v>
      </c>
      <c r="C61" s="22" t="s">
        <v>125</v>
      </c>
      <c r="D61" s="100" t="s">
        <v>34</v>
      </c>
      <c r="E61" s="101"/>
      <c r="F61" s="26" t="s">
        <v>32</v>
      </c>
      <c r="G61" s="27" t="s">
        <v>33</v>
      </c>
      <c r="H61" s="27">
        <v>256.3</v>
      </c>
      <c r="I61" s="28">
        <f>H61*2.7</f>
        <v>692.0100000000001</v>
      </c>
    </row>
    <row r="62" spans="2:9" ht="26.4" x14ac:dyDescent="0.3">
      <c r="B62" s="21">
        <v>2</v>
      </c>
      <c r="C62" s="22" t="s">
        <v>125</v>
      </c>
      <c r="D62" s="100" t="s">
        <v>34</v>
      </c>
      <c r="E62" s="101"/>
      <c r="F62" s="26" t="s">
        <v>36</v>
      </c>
      <c r="G62" s="27" t="s">
        <v>35</v>
      </c>
      <c r="H62" s="27">
        <v>1</v>
      </c>
      <c r="I62" s="28">
        <f>(3147.17*1.9%)+(1658.9*1.6%)</f>
        <v>86.338629999999995</v>
      </c>
    </row>
    <row r="63" spans="2:9" ht="54" customHeight="1" x14ac:dyDescent="0.3">
      <c r="B63" s="21">
        <v>3</v>
      </c>
      <c r="C63" s="22" t="s">
        <v>125</v>
      </c>
      <c r="D63" s="100" t="s">
        <v>34</v>
      </c>
      <c r="E63" s="101"/>
      <c r="F63" s="46" t="s">
        <v>98</v>
      </c>
      <c r="G63" s="27" t="s">
        <v>35</v>
      </c>
      <c r="H63" s="27">
        <v>1</v>
      </c>
      <c r="I63" s="28">
        <f>I58</f>
        <v>12.815000000000001</v>
      </c>
    </row>
    <row r="64" spans="2:9" ht="20.25" customHeight="1" x14ac:dyDescent="0.3">
      <c r="B64" s="102" t="s">
        <v>126</v>
      </c>
      <c r="C64" s="103"/>
      <c r="D64" s="103"/>
      <c r="E64" s="103"/>
      <c r="F64" s="103"/>
      <c r="G64" s="103"/>
      <c r="H64" s="104"/>
      <c r="I64" s="44">
        <f>SUM(I61:I63)</f>
        <v>791.16363000000013</v>
      </c>
    </row>
    <row r="65" spans="2:9" x14ac:dyDescent="0.3">
      <c r="B65" s="105" t="s">
        <v>127</v>
      </c>
      <c r="C65" s="106"/>
      <c r="D65" s="106"/>
      <c r="E65" s="106"/>
      <c r="F65" s="106"/>
      <c r="G65" s="106"/>
      <c r="H65" s="106"/>
      <c r="I65" s="107"/>
    </row>
    <row r="66" spans="2:9" ht="26.4" x14ac:dyDescent="0.3">
      <c r="B66" s="21">
        <v>1</v>
      </c>
      <c r="C66" s="22" t="s">
        <v>128</v>
      </c>
      <c r="D66" s="100" t="s">
        <v>34</v>
      </c>
      <c r="E66" s="101"/>
      <c r="F66" s="26" t="s">
        <v>32</v>
      </c>
      <c r="G66" s="27" t="s">
        <v>33</v>
      </c>
      <c r="H66" s="27">
        <v>256.3</v>
      </c>
      <c r="I66" s="28">
        <f>H66*2.7</f>
        <v>692.0100000000001</v>
      </c>
    </row>
    <row r="67" spans="2:9" ht="26.4" x14ac:dyDescent="0.3">
      <c r="B67" s="21">
        <v>2</v>
      </c>
      <c r="C67" s="22" t="s">
        <v>128</v>
      </c>
      <c r="D67" s="100" t="s">
        <v>34</v>
      </c>
      <c r="E67" s="101"/>
      <c r="F67" s="26" t="s">
        <v>36</v>
      </c>
      <c r="G67" s="27" t="s">
        <v>35</v>
      </c>
      <c r="H67" s="27">
        <v>1</v>
      </c>
      <c r="I67" s="28">
        <f>(3235.85*1.9%)+(3286.55*1.6%)</f>
        <v>114.06595</v>
      </c>
    </row>
    <row r="68" spans="2:9" ht="54" customHeight="1" x14ac:dyDescent="0.3">
      <c r="B68" s="21">
        <v>3</v>
      </c>
      <c r="C68" s="22" t="s">
        <v>128</v>
      </c>
      <c r="D68" s="100" t="s">
        <v>34</v>
      </c>
      <c r="E68" s="101"/>
      <c r="F68" s="46" t="s">
        <v>98</v>
      </c>
      <c r="G68" s="27" t="s">
        <v>35</v>
      </c>
      <c r="H68" s="27">
        <v>1</v>
      </c>
      <c r="I68" s="28">
        <f>I63</f>
        <v>12.815000000000001</v>
      </c>
    </row>
    <row r="69" spans="2:9" ht="20.25" customHeight="1" x14ac:dyDescent="0.3">
      <c r="B69" s="102" t="s">
        <v>129</v>
      </c>
      <c r="C69" s="103"/>
      <c r="D69" s="103"/>
      <c r="E69" s="103"/>
      <c r="F69" s="103"/>
      <c r="G69" s="103"/>
      <c r="H69" s="104"/>
      <c r="I69" s="44">
        <f>SUM(I66:I68)</f>
        <v>818.8909500000002</v>
      </c>
    </row>
    <row r="70" spans="2:9" x14ac:dyDescent="0.3">
      <c r="B70" s="105" t="s">
        <v>130</v>
      </c>
      <c r="C70" s="106"/>
      <c r="D70" s="106"/>
      <c r="E70" s="106"/>
      <c r="F70" s="106"/>
      <c r="G70" s="106"/>
      <c r="H70" s="106"/>
      <c r="I70" s="107"/>
    </row>
    <row r="71" spans="2:9" ht="26.4" x14ac:dyDescent="0.3">
      <c r="B71" s="21">
        <v>1</v>
      </c>
      <c r="C71" s="22" t="s">
        <v>131</v>
      </c>
      <c r="D71" s="100" t="s">
        <v>34</v>
      </c>
      <c r="E71" s="101"/>
      <c r="F71" s="26" t="s">
        <v>32</v>
      </c>
      <c r="G71" s="27" t="s">
        <v>33</v>
      </c>
      <c r="H71" s="27">
        <v>256.3</v>
      </c>
      <c r="I71" s="28">
        <f>H71*2.7</f>
        <v>692.0100000000001</v>
      </c>
    </row>
    <row r="72" spans="2:9" x14ac:dyDescent="0.3">
      <c r="B72" s="21">
        <v>2</v>
      </c>
      <c r="C72" s="22" t="s">
        <v>131</v>
      </c>
      <c r="D72" s="100" t="s">
        <v>34</v>
      </c>
      <c r="E72" s="101"/>
      <c r="F72" s="26" t="s">
        <v>88</v>
      </c>
      <c r="G72" s="27" t="s">
        <v>86</v>
      </c>
      <c r="H72" s="27">
        <v>1</v>
      </c>
      <c r="I72" s="28">
        <v>2700</v>
      </c>
    </row>
    <row r="73" spans="2:9" ht="26.4" x14ac:dyDescent="0.3">
      <c r="B73" s="21">
        <v>3</v>
      </c>
      <c r="C73" s="22" t="s">
        <v>131</v>
      </c>
      <c r="D73" s="100" t="s">
        <v>34</v>
      </c>
      <c r="E73" s="101"/>
      <c r="F73" s="26" t="s">
        <v>36</v>
      </c>
      <c r="G73" s="27" t="s">
        <v>35</v>
      </c>
      <c r="H73" s="27">
        <v>1</v>
      </c>
      <c r="I73" s="28">
        <f>(3161.9*1.9%)+(4213.79*1.6%)</f>
        <v>127.49674</v>
      </c>
    </row>
    <row r="74" spans="2:9" ht="51" customHeight="1" x14ac:dyDescent="0.3">
      <c r="B74" s="21">
        <v>4</v>
      </c>
      <c r="C74" s="22" t="s">
        <v>131</v>
      </c>
      <c r="D74" s="100" t="s">
        <v>34</v>
      </c>
      <c r="E74" s="101"/>
      <c r="F74" s="46" t="s">
        <v>98</v>
      </c>
      <c r="G74" s="27" t="s">
        <v>35</v>
      </c>
      <c r="H74" s="27">
        <v>1</v>
      </c>
      <c r="I74" s="28">
        <f>I68</f>
        <v>12.815000000000001</v>
      </c>
    </row>
    <row r="75" spans="2:9" ht="20.25" customHeight="1" x14ac:dyDescent="0.3">
      <c r="B75" s="102" t="s">
        <v>132</v>
      </c>
      <c r="C75" s="103"/>
      <c r="D75" s="103"/>
      <c r="E75" s="103"/>
      <c r="F75" s="103"/>
      <c r="G75" s="103"/>
      <c r="H75" s="104"/>
      <c r="I75" s="44">
        <f>SUM(I71:I74)</f>
        <v>3532.3217400000003</v>
      </c>
    </row>
    <row r="76" spans="2:9" ht="15.6" x14ac:dyDescent="0.3">
      <c r="B76" s="109" t="s">
        <v>133</v>
      </c>
      <c r="C76" s="110"/>
      <c r="D76" s="110"/>
      <c r="E76" s="110"/>
      <c r="F76" s="110"/>
      <c r="G76" s="110"/>
      <c r="H76" s="111"/>
      <c r="I76" s="33">
        <f>I14+I20+I25+I30+I36+I42+I47+I53+I59+I64+I69+I75</f>
        <v>29453.667230000003</v>
      </c>
    </row>
    <row r="77" spans="2:9" x14ac:dyDescent="0.3">
      <c r="B77" s="23"/>
      <c r="C77" s="23"/>
      <c r="D77" s="24"/>
      <c r="E77" s="24"/>
      <c r="F77" s="24"/>
      <c r="G77" s="24"/>
      <c r="H77" s="24"/>
      <c r="I77" s="25"/>
    </row>
    <row r="78" spans="2:9" ht="14.4" x14ac:dyDescent="0.3">
      <c r="B78" s="108"/>
      <c r="C78" s="108"/>
      <c r="D78" s="108"/>
      <c r="E78" s="108"/>
      <c r="F78" s="16"/>
      <c r="G78" s="16"/>
      <c r="H78" s="16"/>
      <c r="I78" s="16"/>
    </row>
    <row r="79" spans="2:9" ht="15.75" customHeight="1" x14ac:dyDescent="0.3">
      <c r="B79" s="92"/>
      <c r="C79" s="92"/>
      <c r="D79" s="92"/>
      <c r="E79" s="92"/>
      <c r="F79" s="38"/>
      <c r="G79" s="38"/>
      <c r="H79" s="38"/>
      <c r="I79" s="38"/>
    </row>
    <row r="80" spans="2:9" ht="14.4" x14ac:dyDescent="0.3">
      <c r="B80" s="93"/>
      <c r="C80" s="93"/>
      <c r="D80" s="93"/>
      <c r="E80" s="93"/>
      <c r="G80" s="93"/>
      <c r="H80" s="93"/>
      <c r="I80" s="93"/>
    </row>
  </sheetData>
  <mergeCells count="78">
    <mergeCell ref="D72:E72"/>
    <mergeCell ref="B75:H75"/>
    <mergeCell ref="D33:E33"/>
    <mergeCell ref="D39:E39"/>
    <mergeCell ref="D50:E50"/>
    <mergeCell ref="D56:E56"/>
    <mergeCell ref="B69:H69"/>
    <mergeCell ref="B70:I70"/>
    <mergeCell ref="D71:E71"/>
    <mergeCell ref="D73:E73"/>
    <mergeCell ref="D74:E74"/>
    <mergeCell ref="B64:H64"/>
    <mergeCell ref="B65:I65"/>
    <mergeCell ref="D66:E66"/>
    <mergeCell ref="D67:E67"/>
    <mergeCell ref="D68:E68"/>
    <mergeCell ref="B59:H59"/>
    <mergeCell ref="B60:I60"/>
    <mergeCell ref="D61:E61"/>
    <mergeCell ref="D62:E62"/>
    <mergeCell ref="D63:E63"/>
    <mergeCell ref="B53:H53"/>
    <mergeCell ref="B54:I54"/>
    <mergeCell ref="D55:E55"/>
    <mergeCell ref="D57:E57"/>
    <mergeCell ref="D58:E58"/>
    <mergeCell ref="B47:H47"/>
    <mergeCell ref="B48:I48"/>
    <mergeCell ref="D49:E49"/>
    <mergeCell ref="D51:E51"/>
    <mergeCell ref="D52:E52"/>
    <mergeCell ref="B42:H42"/>
    <mergeCell ref="B43:I43"/>
    <mergeCell ref="D44:E44"/>
    <mergeCell ref="D45:E45"/>
    <mergeCell ref="D46:E46"/>
    <mergeCell ref="B79:E79"/>
    <mergeCell ref="B25:H25"/>
    <mergeCell ref="B26:I26"/>
    <mergeCell ref="D27:E27"/>
    <mergeCell ref="D28:E28"/>
    <mergeCell ref="D29:E29"/>
    <mergeCell ref="B30:H30"/>
    <mergeCell ref="B31:I31"/>
    <mergeCell ref="D32:E32"/>
    <mergeCell ref="D34:E34"/>
    <mergeCell ref="D35:E35"/>
    <mergeCell ref="B36:H36"/>
    <mergeCell ref="B37:I37"/>
    <mergeCell ref="D38:E38"/>
    <mergeCell ref="D40:E40"/>
    <mergeCell ref="D41:E41"/>
    <mergeCell ref="B80:E80"/>
    <mergeCell ref="G80:I80"/>
    <mergeCell ref="B78:E78"/>
    <mergeCell ref="B76:H76"/>
    <mergeCell ref="H8:H9"/>
    <mergeCell ref="I8:I9"/>
    <mergeCell ref="B10:I10"/>
    <mergeCell ref="D8:E9"/>
    <mergeCell ref="D11:E11"/>
    <mergeCell ref="B8:B9"/>
    <mergeCell ref="C8:C9"/>
    <mergeCell ref="F8:F9"/>
    <mergeCell ref="G8:G9"/>
    <mergeCell ref="D12:E12"/>
    <mergeCell ref="D19:E19"/>
    <mergeCell ref="D16:E16"/>
    <mergeCell ref="D18:E18"/>
    <mergeCell ref="D13:E13"/>
    <mergeCell ref="B14:H14"/>
    <mergeCell ref="B15:I15"/>
    <mergeCell ref="D24:E24"/>
    <mergeCell ref="B20:H20"/>
    <mergeCell ref="B21:I21"/>
    <mergeCell ref="D22:E22"/>
    <mergeCell ref="D23:E23"/>
    <mergeCell ref="D17:E17"/>
  </mergeCells>
  <pageMargins left="0.31496062992125984" right="0.31496062992125984" top="0.35433070866141736" bottom="0.35433070866141736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B1:J15"/>
  <sheetViews>
    <sheetView zoomScaleNormal="100" workbookViewId="0">
      <selection activeCell="G23" sqref="G23"/>
    </sheetView>
  </sheetViews>
  <sheetFormatPr defaultColWidth="9.109375" defaultRowHeight="13.8" x14ac:dyDescent="0.3"/>
  <cols>
    <col min="1" max="1" width="4.44140625" style="13" customWidth="1"/>
    <col min="2" max="2" width="6.5546875" style="13" customWidth="1"/>
    <col min="3" max="3" width="10.6640625" style="13" customWidth="1"/>
    <col min="4" max="4" width="6.88671875" style="13" customWidth="1"/>
    <col min="5" max="5" width="9.44140625" style="13" customWidth="1"/>
    <col min="6" max="6" width="25" style="13" customWidth="1"/>
    <col min="7" max="7" width="8.88671875" style="13" customWidth="1"/>
    <col min="8" max="8" width="8.33203125" style="13" customWidth="1"/>
    <col min="9" max="9" width="10.88671875" style="13" customWidth="1"/>
    <col min="10" max="16384" width="9.109375" style="13"/>
  </cols>
  <sheetData>
    <row r="1" spans="2:10" x14ac:dyDescent="0.3">
      <c r="B1" s="9"/>
      <c r="C1" s="10"/>
      <c r="D1" s="11"/>
      <c r="E1" s="12"/>
      <c r="F1" s="12"/>
      <c r="G1" s="9"/>
      <c r="H1" s="9"/>
    </row>
    <row r="2" spans="2:10" ht="18" x14ac:dyDescent="0.35">
      <c r="B2" s="14" t="s">
        <v>21</v>
      </c>
      <c r="C2" s="14"/>
      <c r="D2" s="15"/>
      <c r="E2" s="15"/>
      <c r="F2" s="15"/>
      <c r="G2" s="15"/>
      <c r="H2" s="16"/>
      <c r="I2" s="16"/>
    </row>
    <row r="3" spans="2:10" ht="18" x14ac:dyDescent="0.35">
      <c r="B3" s="14" t="s">
        <v>37</v>
      </c>
      <c r="C3" s="14"/>
      <c r="D3" s="15"/>
      <c r="E3" s="15"/>
      <c r="F3" s="15"/>
      <c r="G3" s="15"/>
      <c r="H3" s="16"/>
      <c r="I3" s="16"/>
    </row>
    <row r="4" spans="2:10" ht="18" x14ac:dyDescent="0.35">
      <c r="B4" s="14" t="s">
        <v>68</v>
      </c>
      <c r="C4" s="14"/>
      <c r="D4" s="17"/>
      <c r="E4" s="17"/>
      <c r="F4" s="14"/>
      <c r="G4" s="15"/>
      <c r="H4" s="16"/>
      <c r="I4" s="16"/>
    </row>
    <row r="5" spans="2:10" ht="18" x14ac:dyDescent="0.35">
      <c r="B5" s="14" t="s">
        <v>95</v>
      </c>
      <c r="C5" s="14"/>
      <c r="D5" s="17"/>
      <c r="E5" s="17"/>
      <c r="F5" s="14"/>
      <c r="G5" s="15"/>
      <c r="H5" s="16"/>
      <c r="I5" s="16"/>
    </row>
    <row r="6" spans="2:10" ht="18" x14ac:dyDescent="0.35">
      <c r="B6" s="29" t="s">
        <v>29</v>
      </c>
      <c r="C6" s="29"/>
      <c r="D6" s="30"/>
      <c r="E6" s="30"/>
      <c r="F6" s="29"/>
      <c r="G6" s="31"/>
      <c r="H6" s="31"/>
      <c r="I6" s="31"/>
      <c r="J6" s="32"/>
    </row>
    <row r="7" spans="2:10" x14ac:dyDescent="0.3">
      <c r="B7" s="18"/>
      <c r="C7" s="18"/>
      <c r="D7" s="18"/>
      <c r="E7" s="18"/>
      <c r="F7" s="18"/>
      <c r="G7" s="18"/>
      <c r="H7" s="19" t="s">
        <v>22</v>
      </c>
      <c r="I7" s="20">
        <f ca="1">TODAY()</f>
        <v>45379</v>
      </c>
    </row>
    <row r="8" spans="2:10" ht="12.75" customHeight="1" x14ac:dyDescent="0.3">
      <c r="B8" s="118" t="s">
        <v>23</v>
      </c>
      <c r="C8" s="112" t="s">
        <v>31</v>
      </c>
      <c r="D8" s="116" t="s">
        <v>24</v>
      </c>
      <c r="E8" s="114"/>
      <c r="F8" s="112" t="s">
        <v>25</v>
      </c>
      <c r="G8" s="112" t="s">
        <v>26</v>
      </c>
      <c r="H8" s="112" t="s">
        <v>27</v>
      </c>
      <c r="I8" s="114" t="s">
        <v>30</v>
      </c>
    </row>
    <row r="9" spans="2:10" ht="24" customHeight="1" x14ac:dyDescent="0.3">
      <c r="B9" s="119"/>
      <c r="C9" s="113"/>
      <c r="D9" s="117"/>
      <c r="E9" s="115"/>
      <c r="F9" s="120"/>
      <c r="G9" s="120"/>
      <c r="H9" s="113"/>
      <c r="I9" s="115"/>
    </row>
    <row r="10" spans="2:10" x14ac:dyDescent="0.3">
      <c r="B10" s="105"/>
      <c r="C10" s="106"/>
      <c r="D10" s="106"/>
      <c r="E10" s="106"/>
      <c r="F10" s="106"/>
      <c r="G10" s="106"/>
      <c r="H10" s="106"/>
      <c r="I10" s="107"/>
    </row>
    <row r="11" spans="2:10" ht="15.6" x14ac:dyDescent="0.3">
      <c r="B11" s="109" t="s">
        <v>133</v>
      </c>
      <c r="C11" s="110"/>
      <c r="D11" s="110"/>
      <c r="E11" s="110"/>
      <c r="F11" s="110"/>
      <c r="G11" s="110"/>
      <c r="H11" s="111"/>
      <c r="I11" s="33"/>
    </row>
    <row r="12" spans="2:10" x14ac:dyDescent="0.3">
      <c r="B12" s="23"/>
      <c r="C12" s="23"/>
      <c r="D12" s="24"/>
      <c r="E12" s="24"/>
      <c r="F12" s="24"/>
      <c r="G12" s="24"/>
      <c r="H12" s="24"/>
      <c r="I12" s="25"/>
    </row>
    <row r="13" spans="2:10" x14ac:dyDescent="0.3">
      <c r="B13" s="16"/>
      <c r="C13" s="16"/>
      <c r="D13" s="16"/>
      <c r="E13" s="16"/>
      <c r="F13" s="16"/>
      <c r="G13" s="16"/>
      <c r="H13" s="16"/>
      <c r="I13" s="16"/>
    </row>
    <row r="14" spans="2:10" ht="15" customHeight="1" x14ac:dyDescent="0.3">
      <c r="B14" s="92"/>
      <c r="C14" s="92"/>
      <c r="D14" s="92"/>
      <c r="E14" s="92"/>
      <c r="F14" s="38"/>
      <c r="G14" s="38"/>
      <c r="H14" s="38"/>
      <c r="I14" s="38"/>
    </row>
    <row r="15" spans="2:10" ht="14.4" x14ac:dyDescent="0.3">
      <c r="B15" s="93"/>
      <c r="C15" s="93"/>
      <c r="D15" s="93"/>
      <c r="E15" s="93"/>
      <c r="G15" s="93"/>
      <c r="H15" s="93"/>
      <c r="I15" s="93"/>
    </row>
  </sheetData>
  <mergeCells count="12">
    <mergeCell ref="B15:E15"/>
    <mergeCell ref="G15:I15"/>
    <mergeCell ref="B11:H11"/>
    <mergeCell ref="B14:E14"/>
    <mergeCell ref="I8:I9"/>
    <mergeCell ref="B10:I10"/>
    <mergeCell ref="B8:B9"/>
    <mergeCell ref="C8:C9"/>
    <mergeCell ref="D8:E9"/>
    <mergeCell ref="F8:F9"/>
    <mergeCell ref="G8:G9"/>
    <mergeCell ref="H8:H9"/>
  </mergeCells>
  <pageMargins left="0.31496062992125984" right="0.31496062992125984" top="0.35433070866141736" bottom="0.35433070866141736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M51"/>
  <sheetViews>
    <sheetView showRuler="0" zoomScaleNormal="100" workbookViewId="0">
      <selection activeCell="A36" sqref="A36:N45"/>
    </sheetView>
  </sheetViews>
  <sheetFormatPr defaultRowHeight="14.4" x14ac:dyDescent="0.3"/>
  <cols>
    <col min="2" max="2" width="9.109375" customWidth="1"/>
    <col min="4" max="4" width="7.44140625" customWidth="1"/>
    <col min="6" max="6" width="9.109375" customWidth="1"/>
    <col min="8" max="8" width="8.33203125" customWidth="1"/>
    <col min="9" max="9" width="4.88671875" customWidth="1"/>
    <col min="10" max="10" width="7.6640625" customWidth="1"/>
    <col min="11" max="11" width="5.33203125" customWidth="1"/>
    <col min="12" max="12" width="1.6640625" customWidth="1"/>
    <col min="13" max="13" width="23.33203125" customWidth="1"/>
  </cols>
  <sheetData>
    <row r="1" spans="1:13" x14ac:dyDescent="0.3">
      <c r="A1" s="140" t="s">
        <v>84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</row>
    <row r="2" spans="1:13" x14ac:dyDescent="0.3">
      <c r="A2" s="140" t="s">
        <v>69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</row>
    <row r="3" spans="1:13" x14ac:dyDescent="0.3">
      <c r="A3" s="141" t="s">
        <v>134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</row>
    <row r="4" spans="1:13" x14ac:dyDescent="0.3">
      <c r="A4" s="137" t="s">
        <v>61</v>
      </c>
      <c r="B4" s="138"/>
      <c r="C4" s="138"/>
      <c r="D4" s="139"/>
      <c r="E4" s="137" t="s">
        <v>62</v>
      </c>
      <c r="F4" s="138"/>
      <c r="G4" s="138"/>
      <c r="H4" s="138"/>
      <c r="I4" s="139"/>
      <c r="J4" s="137" t="s">
        <v>70</v>
      </c>
      <c r="K4" s="138"/>
      <c r="L4" s="138"/>
      <c r="M4" s="139"/>
    </row>
    <row r="5" spans="1:13" x14ac:dyDescent="0.3">
      <c r="A5" s="137" t="s">
        <v>66</v>
      </c>
      <c r="B5" s="139"/>
      <c r="C5" s="137" t="s">
        <v>0</v>
      </c>
      <c r="D5" s="138"/>
      <c r="E5" s="138"/>
      <c r="F5" s="138"/>
      <c r="G5" s="138"/>
      <c r="H5" s="139"/>
      <c r="I5" s="137" t="s">
        <v>1</v>
      </c>
      <c r="J5" s="138"/>
      <c r="K5" s="138"/>
      <c r="L5" s="138"/>
      <c r="M5" s="139"/>
    </row>
    <row r="6" spans="1:13" x14ac:dyDescent="0.3">
      <c r="A6" s="97" t="s">
        <v>64</v>
      </c>
      <c r="B6" s="97"/>
      <c r="C6" s="97"/>
      <c r="D6" s="97"/>
      <c r="E6" s="97"/>
      <c r="F6" s="97"/>
      <c r="G6" s="97"/>
      <c r="H6" s="97" t="s">
        <v>71</v>
      </c>
      <c r="I6" s="97"/>
      <c r="J6" s="97"/>
      <c r="K6" s="97"/>
      <c r="L6" s="97"/>
      <c r="M6" s="97"/>
    </row>
    <row r="7" spans="1:13" x14ac:dyDescent="0.3">
      <c r="A7" s="147"/>
      <c r="B7" s="147"/>
      <c r="C7" s="147"/>
      <c r="D7" s="147"/>
      <c r="E7" s="148"/>
      <c r="F7" s="148"/>
      <c r="G7" s="147"/>
      <c r="H7" s="147"/>
      <c r="I7" s="147"/>
      <c r="J7" s="147"/>
      <c r="K7" s="147"/>
      <c r="L7" s="147"/>
      <c r="M7" s="147"/>
    </row>
    <row r="8" spans="1:13" ht="38.25" customHeight="1" x14ac:dyDescent="0.3">
      <c r="A8" s="145" t="s">
        <v>38</v>
      </c>
      <c r="B8" s="145"/>
      <c r="C8" s="145"/>
      <c r="D8" s="145"/>
      <c r="E8" s="146" t="s">
        <v>39</v>
      </c>
      <c r="F8" s="146"/>
      <c r="G8" s="142" t="s">
        <v>40</v>
      </c>
      <c r="H8" s="143"/>
      <c r="I8" s="144"/>
      <c r="J8" s="142" t="s">
        <v>41</v>
      </c>
      <c r="K8" s="143"/>
      <c r="L8" s="144"/>
      <c r="M8" s="36" t="s">
        <v>42</v>
      </c>
    </row>
    <row r="9" spans="1:13" x14ac:dyDescent="0.3">
      <c r="A9" s="121" t="s">
        <v>43</v>
      </c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3"/>
    </row>
    <row r="10" spans="1:13" x14ac:dyDescent="0.3">
      <c r="A10" s="124" t="s">
        <v>44</v>
      </c>
      <c r="B10" s="125"/>
      <c r="C10" s="125"/>
      <c r="D10" s="126"/>
      <c r="E10" s="127">
        <v>2988.99</v>
      </c>
      <c r="F10" s="127"/>
      <c r="G10" s="128">
        <v>12579.36</v>
      </c>
      <c r="H10" s="129"/>
      <c r="I10" s="130"/>
      <c r="J10" s="131">
        <v>10722.1</v>
      </c>
      <c r="K10" s="132"/>
      <c r="L10" s="133"/>
      <c r="M10" s="40">
        <f>E10+G10-J10</f>
        <v>4846.25</v>
      </c>
    </row>
    <row r="11" spans="1:13" ht="14.25" customHeight="1" x14ac:dyDescent="0.3">
      <c r="A11" s="134" t="s">
        <v>45</v>
      </c>
      <c r="B11" s="135"/>
      <c r="C11" s="135"/>
      <c r="D11" s="136"/>
      <c r="E11" s="127">
        <v>2989.01</v>
      </c>
      <c r="F11" s="127"/>
      <c r="G11" s="127">
        <v>12579.36</v>
      </c>
      <c r="H11" s="127"/>
      <c r="I11" s="127"/>
      <c r="J11" s="97">
        <v>10722.1</v>
      </c>
      <c r="K11" s="97"/>
      <c r="L11" s="97"/>
      <c r="M11" s="41">
        <f>E11+G11-J11</f>
        <v>4846.2700000000004</v>
      </c>
    </row>
    <row r="12" spans="1:13" ht="21" customHeight="1" x14ac:dyDescent="0.3">
      <c r="A12" s="137" t="s">
        <v>46</v>
      </c>
      <c r="B12" s="138"/>
      <c r="C12" s="138"/>
      <c r="D12" s="139"/>
      <c r="E12" s="149">
        <f>SUM(E10:E11)</f>
        <v>5978</v>
      </c>
      <c r="F12" s="150"/>
      <c r="G12" s="149">
        <f>SUM(G10:G11)</f>
        <v>25158.720000000001</v>
      </c>
      <c r="H12" s="151"/>
      <c r="I12" s="150"/>
      <c r="J12" s="137">
        <f>SUM(J10:J11)</f>
        <v>21444.2</v>
      </c>
      <c r="K12" s="138"/>
      <c r="L12" s="139"/>
      <c r="M12" s="41">
        <f>SUM(M10:M11)</f>
        <v>9692.52</v>
      </c>
    </row>
    <row r="13" spans="1:13" x14ac:dyDescent="0.3">
      <c r="A13" s="97" t="s">
        <v>19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42">
        <v>2689.63</v>
      </c>
    </row>
    <row r="14" spans="1:13" x14ac:dyDescent="0.3">
      <c r="A14" s="134" t="s">
        <v>67</v>
      </c>
      <c r="B14" s="135"/>
      <c r="C14" s="135"/>
      <c r="D14" s="135"/>
      <c r="E14" s="135"/>
      <c r="F14" s="135"/>
      <c r="G14" s="135"/>
      <c r="H14" s="135"/>
      <c r="I14" s="135"/>
      <c r="J14" s="135"/>
      <c r="K14" s="135"/>
      <c r="L14" s="136"/>
      <c r="M14" s="42">
        <v>1493</v>
      </c>
    </row>
    <row r="15" spans="1:13" x14ac:dyDescent="0.3">
      <c r="A15" s="121" t="s">
        <v>47</v>
      </c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3"/>
    </row>
    <row r="16" spans="1:13" x14ac:dyDescent="0.3">
      <c r="A16" s="152" t="s">
        <v>16</v>
      </c>
      <c r="B16" s="153"/>
      <c r="C16" s="153"/>
      <c r="D16" s="154"/>
      <c r="E16" s="128">
        <v>93.12</v>
      </c>
      <c r="F16" s="130"/>
      <c r="G16" s="128">
        <v>527.73</v>
      </c>
      <c r="H16" s="129"/>
      <c r="I16" s="130"/>
      <c r="J16" s="131">
        <v>438</v>
      </c>
      <c r="K16" s="132"/>
      <c r="L16" s="133"/>
      <c r="M16" s="40">
        <f>E16+G16-J16</f>
        <v>182.85000000000002</v>
      </c>
    </row>
    <row r="17" spans="1:13" ht="14.25" customHeight="1" x14ac:dyDescent="0.3">
      <c r="A17" s="137" t="s">
        <v>17</v>
      </c>
      <c r="B17" s="138"/>
      <c r="C17" s="138"/>
      <c r="D17" s="139"/>
      <c r="E17" s="127">
        <v>41.61</v>
      </c>
      <c r="F17" s="127"/>
      <c r="G17" s="127">
        <v>188.64</v>
      </c>
      <c r="H17" s="127"/>
      <c r="I17" s="127"/>
      <c r="J17" s="97">
        <v>160.65</v>
      </c>
      <c r="K17" s="97"/>
      <c r="L17" s="97"/>
      <c r="M17" s="40">
        <f t="shared" ref="M17:M18" si="0">E17+G17-J17</f>
        <v>69.599999999999994</v>
      </c>
    </row>
    <row r="18" spans="1:13" x14ac:dyDescent="0.3">
      <c r="A18" s="137" t="s">
        <v>18</v>
      </c>
      <c r="B18" s="138"/>
      <c r="C18" s="138"/>
      <c r="D18" s="139"/>
      <c r="E18" s="127">
        <v>264.08999999999997</v>
      </c>
      <c r="F18" s="127"/>
      <c r="G18" s="137">
        <v>1137.3599999999999</v>
      </c>
      <c r="H18" s="138"/>
      <c r="I18" s="139"/>
      <c r="J18" s="137">
        <v>968.55</v>
      </c>
      <c r="K18" s="138"/>
      <c r="L18" s="139"/>
      <c r="M18" s="40">
        <f t="shared" si="0"/>
        <v>432.89999999999986</v>
      </c>
    </row>
    <row r="19" spans="1:13" ht="27.75" customHeight="1" x14ac:dyDescent="0.3">
      <c r="A19" s="134" t="s">
        <v>48</v>
      </c>
      <c r="B19" s="135"/>
      <c r="C19" s="135"/>
      <c r="D19" s="136"/>
      <c r="E19" s="127">
        <f>SUM(E16:E18)</f>
        <v>398.82</v>
      </c>
      <c r="F19" s="127"/>
      <c r="G19" s="149">
        <f>SUM(G16:G18)</f>
        <v>1853.73</v>
      </c>
      <c r="H19" s="151"/>
      <c r="I19" s="150"/>
      <c r="J19" s="137">
        <f>SUM(J16:J18)</f>
        <v>1567.1999999999998</v>
      </c>
      <c r="K19" s="138"/>
      <c r="L19" s="139"/>
      <c r="M19" s="7">
        <f>SUM(M16:M18)</f>
        <v>685.34999999999991</v>
      </c>
    </row>
    <row r="20" spans="1:13" ht="16.5" customHeight="1" x14ac:dyDescent="0.3">
      <c r="A20" s="169" t="s">
        <v>12</v>
      </c>
      <c r="B20" s="169"/>
      <c r="C20" s="169"/>
      <c r="D20" s="169"/>
      <c r="E20" s="127"/>
      <c r="F20" s="127"/>
      <c r="G20" s="127"/>
      <c r="H20" s="127"/>
      <c r="I20" s="127"/>
      <c r="J20" s="97"/>
      <c r="K20" s="97"/>
      <c r="L20" s="97"/>
      <c r="M20" s="7">
        <f>M12+M13+M14+M19</f>
        <v>14560.500000000002</v>
      </c>
    </row>
    <row r="21" spans="1:13" ht="16.5" customHeight="1" x14ac:dyDescent="0.3">
      <c r="A21" s="156" t="s">
        <v>49</v>
      </c>
      <c r="B21" s="157"/>
      <c r="C21" s="157"/>
      <c r="D21" s="157"/>
      <c r="E21" s="157"/>
      <c r="F21" s="157"/>
      <c r="G21" s="157"/>
      <c r="H21" s="157"/>
      <c r="I21" s="157"/>
      <c r="J21" s="157"/>
      <c r="K21" s="157"/>
      <c r="L21" s="157"/>
      <c r="M21" s="158"/>
    </row>
    <row r="22" spans="1:13" x14ac:dyDescent="0.3">
      <c r="A22" s="6" t="s">
        <v>23</v>
      </c>
      <c r="B22" s="145" t="s">
        <v>50</v>
      </c>
      <c r="C22" s="145"/>
      <c r="D22" s="145"/>
      <c r="E22" s="145"/>
      <c r="F22" s="145"/>
      <c r="G22" s="145"/>
      <c r="H22" s="145"/>
      <c r="I22" s="145"/>
      <c r="J22" s="145"/>
      <c r="K22" s="145"/>
      <c r="L22" s="155" t="s">
        <v>51</v>
      </c>
      <c r="M22" s="155"/>
    </row>
    <row r="23" spans="1:13" x14ac:dyDescent="0.3">
      <c r="A23" s="34">
        <v>1</v>
      </c>
      <c r="B23" s="168" t="s">
        <v>32</v>
      </c>
      <c r="C23" s="168"/>
      <c r="D23" s="168"/>
      <c r="E23" s="168"/>
      <c r="F23" s="168"/>
      <c r="G23" s="168"/>
      <c r="H23" s="168"/>
      <c r="I23" s="168"/>
      <c r="J23" s="168"/>
      <c r="K23" s="168"/>
      <c r="L23" s="137">
        <f>692.01*12</f>
        <v>8304.119999999999</v>
      </c>
      <c r="M23" s="139"/>
    </row>
    <row r="24" spans="1:13" x14ac:dyDescent="0.3">
      <c r="A24" s="34">
        <v>2</v>
      </c>
      <c r="B24" s="173" t="s">
        <v>36</v>
      </c>
      <c r="C24" s="174"/>
      <c r="D24" s="174"/>
      <c r="E24" s="174"/>
      <c r="F24" s="174"/>
      <c r="G24" s="174"/>
      <c r="H24" s="174"/>
      <c r="I24" s="174"/>
      <c r="J24" s="174"/>
      <c r="K24" s="175"/>
      <c r="L24" s="137">
        <v>1235.77</v>
      </c>
      <c r="M24" s="139"/>
    </row>
    <row r="25" spans="1:13" x14ac:dyDescent="0.3">
      <c r="A25" s="34"/>
      <c r="B25" s="173" t="s">
        <v>98</v>
      </c>
      <c r="C25" s="174"/>
      <c r="D25" s="174"/>
      <c r="E25" s="174"/>
      <c r="F25" s="174"/>
      <c r="G25" s="174"/>
      <c r="H25" s="174"/>
      <c r="I25" s="174"/>
      <c r="J25" s="174"/>
      <c r="K25" s="175"/>
      <c r="L25" s="137">
        <f>12.82*12</f>
        <v>153.84</v>
      </c>
      <c r="M25" s="139"/>
    </row>
    <row r="26" spans="1:13" x14ac:dyDescent="0.3">
      <c r="A26" s="34"/>
      <c r="B26" s="168" t="s">
        <v>135</v>
      </c>
      <c r="C26" s="168"/>
      <c r="D26" s="168"/>
      <c r="E26" s="168"/>
      <c r="F26" s="168"/>
      <c r="G26" s="168"/>
      <c r="H26" s="168"/>
      <c r="I26" s="168"/>
      <c r="J26" s="168"/>
      <c r="K26" s="168"/>
      <c r="L26" s="176">
        <f>'РЕМОНТ ЖИЛЬЯ'!I11</f>
        <v>0</v>
      </c>
      <c r="M26" s="139"/>
    </row>
    <row r="27" spans="1:13" x14ac:dyDescent="0.3">
      <c r="A27" s="34">
        <v>3</v>
      </c>
      <c r="B27" s="137" t="s">
        <v>136</v>
      </c>
      <c r="C27" s="138"/>
      <c r="D27" s="138"/>
      <c r="E27" s="138"/>
      <c r="F27" s="138"/>
      <c r="G27" s="138"/>
      <c r="H27" s="138"/>
      <c r="I27" s="138"/>
      <c r="J27" s="138"/>
      <c r="K27" s="139"/>
      <c r="L27" s="137">
        <v>19759.939999999999</v>
      </c>
      <c r="M27" s="139"/>
    </row>
    <row r="28" spans="1:13" x14ac:dyDescent="0.3">
      <c r="A28" s="162" t="s">
        <v>52</v>
      </c>
      <c r="B28" s="163"/>
      <c r="C28" s="163"/>
      <c r="D28" s="163"/>
      <c r="E28" s="163"/>
      <c r="F28" s="163"/>
      <c r="G28" s="163"/>
      <c r="H28" s="163"/>
      <c r="I28" s="163"/>
      <c r="J28" s="163"/>
      <c r="K28" s="164"/>
      <c r="L28" s="177">
        <f>SUM(L23:L27)</f>
        <v>29453.67</v>
      </c>
      <c r="M28" s="178"/>
    </row>
    <row r="29" spans="1:13" x14ac:dyDescent="0.3">
      <c r="A29" s="165"/>
      <c r="B29" s="166"/>
      <c r="C29" s="166"/>
      <c r="D29" s="166"/>
      <c r="E29" s="166"/>
      <c r="F29" s="166"/>
      <c r="G29" s="166"/>
      <c r="H29" s="166"/>
      <c r="I29" s="166"/>
      <c r="J29" s="166"/>
      <c r="K29" s="167"/>
      <c r="L29" s="179"/>
      <c r="M29" s="179"/>
    </row>
    <row r="30" spans="1:13" x14ac:dyDescent="0.3">
      <c r="A30" s="159" t="s">
        <v>53</v>
      </c>
      <c r="B30" s="160"/>
      <c r="C30" s="160"/>
      <c r="D30" s="160"/>
      <c r="E30" s="160"/>
      <c r="F30" s="160"/>
      <c r="G30" s="160"/>
      <c r="H30" s="160"/>
      <c r="I30" s="160"/>
      <c r="J30" s="160"/>
      <c r="K30" s="161"/>
      <c r="L30" s="50">
        <v>-6925.71</v>
      </c>
      <c r="M30" s="52"/>
    </row>
    <row r="31" spans="1:13" x14ac:dyDescent="0.3">
      <c r="A31" s="159" t="s">
        <v>57</v>
      </c>
      <c r="B31" s="160"/>
      <c r="C31" s="160"/>
      <c r="D31" s="160"/>
      <c r="E31" s="160"/>
      <c r="F31" s="160"/>
      <c r="G31" s="160"/>
      <c r="H31" s="160"/>
      <c r="I31" s="160"/>
      <c r="J31" s="160"/>
      <c r="K31" s="161"/>
      <c r="L31" s="171">
        <f>M12+M13+M14+M19</f>
        <v>14560.500000000002</v>
      </c>
      <c r="M31" s="180"/>
    </row>
    <row r="32" spans="1:13" x14ac:dyDescent="0.3">
      <c r="A32" s="159" t="s">
        <v>54</v>
      </c>
      <c r="B32" s="160"/>
      <c r="C32" s="160"/>
      <c r="D32" s="160"/>
      <c r="E32" s="160"/>
      <c r="F32" s="160"/>
      <c r="G32" s="160"/>
      <c r="H32" s="160"/>
      <c r="I32" s="160"/>
      <c r="J32" s="160"/>
      <c r="K32" s="161"/>
      <c r="L32" s="171">
        <f>J12</f>
        <v>21444.2</v>
      </c>
      <c r="M32" s="172"/>
    </row>
    <row r="33" spans="1:13" x14ac:dyDescent="0.3">
      <c r="A33" s="159" t="s">
        <v>55</v>
      </c>
      <c r="B33" s="160"/>
      <c r="C33" s="160"/>
      <c r="D33" s="160"/>
      <c r="E33" s="160"/>
      <c r="F33" s="160"/>
      <c r="G33" s="160"/>
      <c r="H33" s="160"/>
      <c r="I33" s="160"/>
      <c r="J33" s="160"/>
      <c r="K33" s="161"/>
      <c r="L33" s="171">
        <f>L28</f>
        <v>29453.67</v>
      </c>
      <c r="M33" s="172"/>
    </row>
    <row r="34" spans="1:13" x14ac:dyDescent="0.3">
      <c r="A34" s="159" t="s">
        <v>56</v>
      </c>
      <c r="B34" s="160"/>
      <c r="C34" s="160"/>
      <c r="D34" s="160"/>
      <c r="E34" s="160"/>
      <c r="F34" s="160"/>
      <c r="G34" s="160"/>
      <c r="H34" s="160"/>
      <c r="I34" s="160"/>
      <c r="J34" s="160"/>
      <c r="K34" s="161"/>
      <c r="L34" s="171">
        <v>-14935.17</v>
      </c>
      <c r="M34" s="180"/>
    </row>
    <row r="35" spans="1:13" x14ac:dyDescent="0.3">
      <c r="A35" s="35"/>
      <c r="B35" s="181"/>
      <c r="C35" s="181"/>
      <c r="D35" s="181"/>
      <c r="E35" s="181"/>
      <c r="F35" s="181"/>
      <c r="G35" s="181"/>
      <c r="H35" s="181"/>
      <c r="I35" s="181"/>
      <c r="J35" s="181"/>
      <c r="K35" s="181"/>
      <c r="L35" s="181"/>
      <c r="M35" s="181"/>
    </row>
    <row r="36" spans="1:13" x14ac:dyDescent="0.3">
      <c r="A36" s="37"/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70"/>
      <c r="M36" s="170"/>
    </row>
    <row r="37" spans="1:13" x14ac:dyDescent="0.3">
      <c r="A37" s="37"/>
      <c r="B37" s="170"/>
      <c r="C37" s="170"/>
      <c r="D37" s="170"/>
      <c r="E37" s="170"/>
      <c r="F37" s="170"/>
      <c r="G37" s="170"/>
      <c r="H37" s="170"/>
      <c r="I37" s="170"/>
      <c r="J37" s="170"/>
      <c r="K37" s="170"/>
      <c r="L37" s="170"/>
      <c r="M37" s="170"/>
    </row>
    <row r="38" spans="1:13" x14ac:dyDescent="0.3">
      <c r="A38" s="37"/>
      <c r="B38" s="170"/>
      <c r="C38" s="170"/>
      <c r="D38" s="170"/>
      <c r="E38" s="170"/>
      <c r="F38" s="170"/>
      <c r="G38" s="170"/>
      <c r="H38" s="170"/>
      <c r="I38" s="170"/>
      <c r="J38" s="170"/>
      <c r="K38" s="170"/>
      <c r="L38" s="170"/>
      <c r="M38" s="170"/>
    </row>
    <row r="39" spans="1:13" x14ac:dyDescent="0.3">
      <c r="A39" s="1"/>
      <c r="B39" s="147"/>
      <c r="C39" s="147"/>
      <c r="D39" s="147"/>
      <c r="E39" s="147"/>
      <c r="F39" s="147"/>
      <c r="G39" s="147"/>
      <c r="H39" s="147"/>
      <c r="I39" s="147"/>
      <c r="J39" s="147"/>
      <c r="K39" s="147"/>
      <c r="L39" s="1"/>
      <c r="M39" s="1"/>
    </row>
    <row r="40" spans="1:13" x14ac:dyDescent="0.3">
      <c r="A40" s="1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</row>
    <row r="41" spans="1:13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</sheetData>
  <mergeCells count="93">
    <mergeCell ref="B39:K39"/>
    <mergeCell ref="L28:M28"/>
    <mergeCell ref="L29:M29"/>
    <mergeCell ref="L30:M30"/>
    <mergeCell ref="B40:K40"/>
    <mergeCell ref="L40:M40"/>
    <mergeCell ref="A31:K31"/>
    <mergeCell ref="L33:M33"/>
    <mergeCell ref="L34:M34"/>
    <mergeCell ref="L35:M35"/>
    <mergeCell ref="L36:M36"/>
    <mergeCell ref="L37:M37"/>
    <mergeCell ref="L38:M38"/>
    <mergeCell ref="L31:M31"/>
    <mergeCell ref="B35:K35"/>
    <mergeCell ref="B36:K36"/>
    <mergeCell ref="B37:K37"/>
    <mergeCell ref="B38:K38"/>
    <mergeCell ref="A33:K33"/>
    <mergeCell ref="L32:M32"/>
    <mergeCell ref="B24:K24"/>
    <mergeCell ref="B26:K26"/>
    <mergeCell ref="L24:M24"/>
    <mergeCell ref="L27:M27"/>
    <mergeCell ref="L26:M26"/>
    <mergeCell ref="B25:K25"/>
    <mergeCell ref="L25:M25"/>
    <mergeCell ref="E17:F17"/>
    <mergeCell ref="A34:K34"/>
    <mergeCell ref="A28:K28"/>
    <mergeCell ref="A29:K29"/>
    <mergeCell ref="A30:K30"/>
    <mergeCell ref="A32:K32"/>
    <mergeCell ref="B27:K27"/>
    <mergeCell ref="B23:K23"/>
    <mergeCell ref="A20:D20"/>
    <mergeCell ref="E20:F20"/>
    <mergeCell ref="G20:I20"/>
    <mergeCell ref="J20:L20"/>
    <mergeCell ref="L23:M23"/>
    <mergeCell ref="A18:D18"/>
    <mergeCell ref="G18:I18"/>
    <mergeCell ref="J18:L18"/>
    <mergeCell ref="E18:F18"/>
    <mergeCell ref="B22:K22"/>
    <mergeCell ref="L22:M22"/>
    <mergeCell ref="E19:F19"/>
    <mergeCell ref="G19:I19"/>
    <mergeCell ref="J19:L19"/>
    <mergeCell ref="A19:D19"/>
    <mergeCell ref="A21:M21"/>
    <mergeCell ref="E12:F12"/>
    <mergeCell ref="G12:I12"/>
    <mergeCell ref="J12:L12"/>
    <mergeCell ref="A16:D16"/>
    <mergeCell ref="E16:F16"/>
    <mergeCell ref="G16:I16"/>
    <mergeCell ref="J16:L16"/>
    <mergeCell ref="A15:M15"/>
    <mergeCell ref="A13:L13"/>
    <mergeCell ref="A14:L14"/>
    <mergeCell ref="A12:D12"/>
    <mergeCell ref="A17:D17"/>
    <mergeCell ref="G17:I17"/>
    <mergeCell ref="J17:L17"/>
    <mergeCell ref="A1:M1"/>
    <mergeCell ref="A2:M2"/>
    <mergeCell ref="A3:M3"/>
    <mergeCell ref="G8:I8"/>
    <mergeCell ref="J8:L8"/>
    <mergeCell ref="A8:D8"/>
    <mergeCell ref="E8:F8"/>
    <mergeCell ref="A6:G6"/>
    <mergeCell ref="H6:M6"/>
    <mergeCell ref="A7:D7"/>
    <mergeCell ref="E7:F7"/>
    <mergeCell ref="G7:K7"/>
    <mergeCell ref="L7:M7"/>
    <mergeCell ref="A4:D4"/>
    <mergeCell ref="E4:I4"/>
    <mergeCell ref="J4:M4"/>
    <mergeCell ref="A5:B5"/>
    <mergeCell ref="C5:H5"/>
    <mergeCell ref="I5:M5"/>
    <mergeCell ref="A9:M9"/>
    <mergeCell ref="A10:D10"/>
    <mergeCell ref="E10:F10"/>
    <mergeCell ref="G10:I10"/>
    <mergeCell ref="G11:I11"/>
    <mergeCell ref="J11:L11"/>
    <mergeCell ref="J10:L10"/>
    <mergeCell ref="A11:D11"/>
    <mergeCell ref="E11:F11"/>
  </mergeCells>
  <pageMargins left="0.39370078740157483" right="7.874015748031496E-2" top="0.35433070866141736" bottom="0.35433070866141736" header="0" footer="0"/>
  <pageSetup scale="88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ОТЧЕТ СЕННОЙ 2 к.3</vt:lpstr>
      <vt:lpstr>СОДЕРЖАНИЕ ЖИЛЬЯ</vt:lpstr>
      <vt:lpstr>РЕМОНТ ЖИЛЬЯ</vt:lpstr>
      <vt:lpstr>ОТЧЕТ СЕННОЙ 2 к.3 на подпись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Sveta</dc:creator>
  <cp:lastModifiedBy>Пользователь</cp:lastModifiedBy>
  <cp:lastPrinted>2022-03-25T20:20:09Z</cp:lastPrinted>
  <dcterms:created xsi:type="dcterms:W3CDTF">2015-06-05T18:19:34Z</dcterms:created>
  <dcterms:modified xsi:type="dcterms:W3CDTF">2024-03-28T15:19:54Z</dcterms:modified>
</cp:coreProperties>
</file>