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EF639C07-5B05-4778-9AB3-07B19C10BE1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цевой счет  7-й Новый 100-3" sheetId="1" r:id="rId1"/>
    <sheet name="СОДЕРЖАНИЕ ЖИЛЬЯ" sheetId="2" r:id="rId2"/>
    <sheet name="РЕМОНТ ЖИЛЬЯ " sheetId="5" r:id="rId3"/>
    <sheet name="ОТЧЕТ 7-й Новый 100-3на подпись" sheetId="4" r:id="rId4"/>
  </sheets>
  <calcPr calcId="191029" refMode="R1C1"/>
</workbook>
</file>

<file path=xl/calcChain.xml><?xml version="1.0" encoding="utf-8"?>
<calcChain xmlns="http://schemas.openxmlformats.org/spreadsheetml/2006/main">
  <c r="L35" i="4" l="1"/>
  <c r="E27" i="4" l="1"/>
  <c r="E26" i="4"/>
  <c r="E25" i="4"/>
  <c r="M23" i="4"/>
  <c r="J15" i="4"/>
  <c r="G26" i="1"/>
  <c r="E15" i="4"/>
  <c r="E43" i="1"/>
  <c r="I42" i="1"/>
  <c r="I29" i="5"/>
  <c r="I95" i="2"/>
  <c r="I87" i="2"/>
  <c r="I82" i="2"/>
  <c r="I70" i="2"/>
  <c r="I63" i="2"/>
  <c r="I62" i="2"/>
  <c r="I58" i="2"/>
  <c r="I57" i="2"/>
  <c r="I51" i="2"/>
  <c r="I50" i="2"/>
  <c r="I43" i="2"/>
  <c r="I42" i="2"/>
  <c r="I35" i="2"/>
  <c r="I37" i="2"/>
  <c r="I30" i="2"/>
  <c r="I28" i="2"/>
  <c r="I21" i="2"/>
  <c r="I22" i="2"/>
  <c r="I12" i="5"/>
  <c r="I31" i="1" s="1"/>
  <c r="I12" i="2"/>
  <c r="E28" i="4" l="1"/>
  <c r="I11" i="2"/>
  <c r="M57" i="1" l="1"/>
  <c r="M22" i="4" s="1"/>
  <c r="I47" i="1"/>
  <c r="M55" i="1"/>
  <c r="M20" i="4" s="1"/>
  <c r="G43" i="1"/>
  <c r="M14" i="1"/>
  <c r="C15" i="1" s="1"/>
  <c r="M15" i="1" s="1"/>
  <c r="C16" i="1" s="1"/>
  <c r="K31" i="1"/>
  <c r="M31" i="1"/>
  <c r="C32" i="1" s="1"/>
  <c r="I17" i="2"/>
  <c r="I50" i="1" l="1"/>
  <c r="I14" i="1"/>
  <c r="K14" i="1" s="1"/>
  <c r="L33" i="4"/>
  <c r="M28" i="4"/>
  <c r="J28" i="4"/>
  <c r="G28" i="4"/>
  <c r="G15" i="4"/>
  <c r="M15" i="4"/>
  <c r="I23" i="5"/>
  <c r="I20" i="5"/>
  <c r="I15" i="5"/>
  <c r="K33" i="1"/>
  <c r="I7" i="5"/>
  <c r="I101" i="2"/>
  <c r="I25" i="1" s="1"/>
  <c r="K25" i="1" s="1"/>
  <c r="I71" i="2"/>
  <c r="I83" i="2" s="1"/>
  <c r="I31" i="2"/>
  <c r="I16" i="1" s="1"/>
  <c r="I7" i="2"/>
  <c r="I48" i="1"/>
  <c r="K48" i="1" s="1"/>
  <c r="L9" i="1"/>
  <c r="K42" i="1"/>
  <c r="K39" i="1"/>
  <c r="K38" i="1"/>
  <c r="K37" i="1"/>
  <c r="K36" i="1"/>
  <c r="M32" i="1"/>
  <c r="C33" i="1" s="1"/>
  <c r="M33" i="1" s="1"/>
  <c r="C34" i="1" s="1"/>
  <c r="M34" i="1" s="1"/>
  <c r="C35" i="1" s="1"/>
  <c r="M35" i="1" s="1"/>
  <c r="C36" i="1" s="1"/>
  <c r="M36" i="1" s="1"/>
  <c r="C37" i="1" s="1"/>
  <c r="M37" i="1" s="1"/>
  <c r="C38" i="1" s="1"/>
  <c r="M38" i="1" s="1"/>
  <c r="C39" i="1" s="1"/>
  <c r="M39" i="1" s="1"/>
  <c r="C40" i="1" s="1"/>
  <c r="M40" i="1" s="1"/>
  <c r="C41" i="1" s="1"/>
  <c r="M41" i="1" s="1"/>
  <c r="C42" i="1" s="1"/>
  <c r="M42" i="1" s="1"/>
  <c r="M43" i="1" s="1"/>
  <c r="E26" i="1"/>
  <c r="L8" i="1" s="1"/>
  <c r="M16" i="1"/>
  <c r="C17" i="1" s="1"/>
  <c r="M17" i="1" s="1"/>
  <c r="C18" i="1" s="1"/>
  <c r="M18" i="1" s="1"/>
  <c r="C19" i="1" s="1"/>
  <c r="M19" i="1" s="1"/>
  <c r="C20" i="1" s="1"/>
  <c r="M20" i="1" s="1"/>
  <c r="C21" i="1" s="1"/>
  <c r="M21" i="1" s="1"/>
  <c r="C22" i="1" s="1"/>
  <c r="M22" i="1" s="1"/>
  <c r="C23" i="1" s="1"/>
  <c r="M23" i="1" s="1"/>
  <c r="C24" i="1" s="1"/>
  <c r="M24" i="1" s="1"/>
  <c r="C25" i="1" s="1"/>
  <c r="M25" i="1" s="1"/>
  <c r="M26" i="1" s="1"/>
  <c r="I34" i="1" l="1"/>
  <c r="I43" i="1" s="1"/>
  <c r="K43" i="1" s="1"/>
  <c r="I30" i="5"/>
  <c r="L36" i="4"/>
  <c r="L41" i="4" s="1"/>
  <c r="L42" i="4" s="1"/>
  <c r="K40" i="1"/>
  <c r="I35" i="1"/>
  <c r="K35" i="1" s="1"/>
  <c r="I41" i="1"/>
  <c r="K41" i="1" s="1"/>
  <c r="K16" i="1"/>
  <c r="I38" i="2"/>
  <c r="I17" i="1" s="1"/>
  <c r="K17" i="1" s="1"/>
  <c r="I23" i="2"/>
  <c r="I52" i="2"/>
  <c r="I19" i="1" s="1"/>
  <c r="K19" i="1" s="1"/>
  <c r="I59" i="2"/>
  <c r="I20" i="1" s="1"/>
  <c r="K20" i="1" s="1"/>
  <c r="I73" i="2"/>
  <c r="I22" i="1" s="1"/>
  <c r="K22" i="1" s="1"/>
  <c r="I93" i="2"/>
  <c r="I24" i="1" s="1"/>
  <c r="K24" i="1" s="1"/>
  <c r="I45" i="2"/>
  <c r="I18" i="1" s="1"/>
  <c r="K18" i="1" s="1"/>
  <c r="I66" i="2"/>
  <c r="I21" i="1" s="1"/>
  <c r="K21" i="1" s="1"/>
  <c r="I85" i="2"/>
  <c r="I23" i="1" s="1"/>
  <c r="K23" i="1" s="1"/>
  <c r="K32" i="1"/>
  <c r="K44" i="1" l="1"/>
  <c r="K34" i="1"/>
  <c r="I15" i="1"/>
  <c r="K15" i="1" s="1"/>
  <c r="I102" i="2"/>
  <c r="I26" i="1"/>
  <c r="K26" i="1"/>
  <c r="K27" i="1" s="1"/>
  <c r="M61" i="1" s="1"/>
  <c r="K47" i="1"/>
  <c r="K50" i="1" s="1"/>
  <c r="M50" i="1"/>
  <c r="M60" i="1" s="1"/>
</calcChain>
</file>

<file path=xl/sharedStrings.xml><?xml version="1.0" encoding="utf-8"?>
<sst xmlns="http://schemas.openxmlformats.org/spreadsheetml/2006/main" count="511" uniqueCount="187">
  <si>
    <t>Тариф -13,15 руб.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</si>
  <si>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</si>
  <si>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</si>
  <si>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</si>
  <si>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</si>
  <si>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</si>
  <si>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</si>
  <si>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Задолженность жителей на конец отчетного периода (руб.)</t>
  </si>
  <si>
    <t>ИТОГО:</t>
  </si>
  <si>
    <t xml:space="preserve"> Постоянные статьи </t>
  </si>
  <si>
    <t>Статья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</si>
  <si>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</si>
  <si>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</si>
  <si>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</si>
  <si>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</si>
  <si>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</si>
  <si>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</si>
  <si>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</si>
  <si>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</si>
  <si>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</si>
  <si>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</si>
  <si>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Стоимость</t>
  </si>
  <si>
    <t xml:space="preserve">Дата, № АКТА
</t>
  </si>
  <si>
    <t>МКД</t>
  </si>
  <si>
    <t>мес</t>
  </si>
  <si>
    <t>Услуги по формированию, печати и доставки квитанций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</si>
  <si>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</si>
  <si>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</si>
  <si>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</si>
  <si>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</si>
  <si>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</si>
  <si>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</si>
  <si>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</si>
  <si>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</si>
  <si>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</si>
  <si>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</si>
  <si>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</si>
  <si>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</si>
  <si>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</si>
  <si>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</si>
  <si>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</si>
  <si>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</si>
  <si>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</si>
  <si>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</si>
  <si>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</si>
  <si>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>Февраль</t>
  </si>
  <si>
    <t>Март</t>
  </si>
  <si>
    <t>Апрель</t>
  </si>
  <si>
    <t>Май</t>
  </si>
  <si>
    <t>Июнь</t>
  </si>
  <si>
    <t>Отведение сточных вод ХВ СОИД</t>
  </si>
  <si>
    <t>Холодная вода СОИД</t>
  </si>
  <si>
    <t>Содержание газовых сетей</t>
  </si>
  <si>
    <t>Уборка придомовой территории - 2,00 руб.</t>
  </si>
  <si>
    <t>Уборка лестничных клетей</t>
  </si>
  <si>
    <t>Уборка придомовой территории</t>
  </si>
  <si>
    <t>по статье "Содержание и ремонт общего имущества МКД"</t>
  </si>
  <si>
    <t>Управляющая компания ООО "УК "ЮгДомКомфорт" с  01.02.2022 г.</t>
  </si>
  <si>
    <t>усл.</t>
  </si>
  <si>
    <t>Гидравлические испытания системы ЦО</t>
  </si>
  <si>
    <t>мес.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</si>
  <si>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</si>
  <si>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</si>
  <si>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</si>
  <si>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</si>
  <si>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</si>
  <si>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</si>
  <si>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Информационное обслуживание, раскрытие информаации на сайте ГИС ЖКХ</t>
  </si>
  <si>
    <t>ТО ВДГО</t>
  </si>
  <si>
    <t>Содержание ОИ</t>
  </si>
  <si>
    <t>S жилых помещений - 1838,28 м²</t>
  </si>
  <si>
    <t>Протокол №1 от 27 октября 2021г.</t>
  </si>
  <si>
    <t>Приказ ГЖИ №  12-Л от 11 января 2022г.</t>
  </si>
  <si>
    <t>Содержание  общего имущества МКД -5,63 руб.</t>
  </si>
  <si>
    <t>Ремонт общего имущества МКД-5,63 руб.</t>
  </si>
  <si>
    <t>Управление многоквартирным домом - 2,27 руб.</t>
  </si>
  <si>
    <t>Вознаграждение председателя МКД-3,00 руб.</t>
  </si>
  <si>
    <t>Содержание ОПУ эл.эн. -0,05 руб.</t>
  </si>
  <si>
    <t>Уборка придомовой территории - 2,13 руб.</t>
  </si>
  <si>
    <t>Уборка лестничных клеток - 1,09 руб.</t>
  </si>
  <si>
    <t xml:space="preserve">Содержание газовых сетей -0,07 руб. </t>
  </si>
  <si>
    <t>Содержание  ОПУ тепловой энергии -0,40 руб.</t>
  </si>
  <si>
    <t>Доп. услуги</t>
  </si>
  <si>
    <t>Отчет по статье "Ремонт общего имущества МКД"</t>
  </si>
  <si>
    <t>Отчет по статье "Содержание общего имущества МКД"</t>
  </si>
  <si>
    <t>Вознаграждение председателя МКД</t>
  </si>
  <si>
    <t>Содержание ОПУ ТЭ</t>
  </si>
  <si>
    <t>Содержание ОПУ ЭЛ</t>
  </si>
  <si>
    <t xml:space="preserve">Остаток по статье "Содержание  общего имущества МКД" на конец периода </t>
  </si>
  <si>
    <t xml:space="preserve">Остаток по статье "Ремонт общего имущества МКД" на конец периода </t>
  </si>
  <si>
    <t>на доме № 100/3 по пер. 7-й Новый</t>
  </si>
  <si>
    <t>Лицевой счет МКД по адресу: г. Таганрог, пер. 7-й Новый, д. 100/3</t>
  </si>
  <si>
    <t xml:space="preserve">Снятие показаний с прибора учета </t>
  </si>
  <si>
    <t>Аварийно-диспетчерское обслуживание</t>
  </si>
  <si>
    <t>Снятие показаний с прибора учета</t>
  </si>
  <si>
    <t>Снятие показаний с прибора учета тепловой энергии</t>
  </si>
  <si>
    <t>Проверка вентканалов и дымоходов</t>
  </si>
  <si>
    <t>Замена блока питания на УУТЭ</t>
  </si>
  <si>
    <t>дома по адресу: Ростовская область,  г. Таганрог, пер. 7-й Новый, д. 100/3</t>
  </si>
  <si>
    <t>Ремонт общего имущества</t>
  </si>
  <si>
    <t>Ремонт ОИ</t>
  </si>
  <si>
    <t>Задолженность на 01.01.2023г.</t>
  </si>
  <si>
    <t>Баланс дома на 01.02.2023г.</t>
  </si>
  <si>
    <t>Начислено средств за 2023г.</t>
  </si>
  <si>
    <t>Оплачено средств за 2023г.</t>
  </si>
  <si>
    <t>Информация за 2023г.</t>
  </si>
  <si>
    <t>Январь</t>
  </si>
  <si>
    <t>за период с 01.01.2023г. по 31.12.2023г.</t>
  </si>
  <si>
    <t>ЯНВАРЬ 2023г.</t>
  </si>
  <si>
    <t>ИТОГО Январь 2023г.</t>
  </si>
  <si>
    <t>31.01.2023г.</t>
  </si>
  <si>
    <t>Задолженность на 31.12.2023г.</t>
  </si>
  <si>
    <t>Услуги по формированию, печати и доставки квитанций, расчетно-кассовое обслуживание.</t>
  </si>
  <si>
    <t>Демонтаж строго участка ГВС, утепление подвальных окон</t>
  </si>
  <si>
    <t>Проверка ТЭПТС пломб на УУТЭ</t>
  </si>
  <si>
    <t>Январь 2023г.</t>
  </si>
  <si>
    <t>ИТОГО январь 2023г.</t>
  </si>
  <si>
    <t>ФЕВРАЛЬ 2023г.</t>
  </si>
  <si>
    <t>ИТОГО февраль 2023г.</t>
  </si>
  <si>
    <t>МАРТ 2023г.</t>
  </si>
  <si>
    <t>ИТОГО март 2023г.</t>
  </si>
  <si>
    <t>28.02.2023г.</t>
  </si>
  <si>
    <t>31.03.2023г.</t>
  </si>
  <si>
    <t xml:space="preserve">Приобретение и доставка сетки, трубы металлической </t>
  </si>
  <si>
    <t>АПРЕЛЬ 2023г.</t>
  </si>
  <si>
    <t>ИТОГО апрель 2023г.</t>
  </si>
  <si>
    <t>30.04.2023г.</t>
  </si>
  <si>
    <t>Перекрытие ЦО</t>
  </si>
  <si>
    <t>Восстановление освещения 1 под. 3 эт.</t>
  </si>
  <si>
    <t xml:space="preserve">Приобретение и доставка фонарика     </t>
  </si>
  <si>
    <t>МАЙ 2023г.</t>
  </si>
  <si>
    <t>31.05.2023г.</t>
  </si>
  <si>
    <t xml:space="preserve">Регламентные работы </t>
  </si>
  <si>
    <t>Восстановление освещения над входами в подъезды №№ 1,2</t>
  </si>
  <si>
    <t>Замена чугунных задвижек на фланцевые краны</t>
  </si>
  <si>
    <t>ИТОГО май 2023г.</t>
  </si>
  <si>
    <t>Развоздушивание системы ГВС 3 под.</t>
  </si>
  <si>
    <t>ИЮНЬ 2023г.</t>
  </si>
  <si>
    <t>30.06.2023г.</t>
  </si>
  <si>
    <t>ИТОГО июнь 2023г.</t>
  </si>
  <si>
    <t>Комплекс работ по очередной метрологич.  поверке УУТЭ</t>
  </si>
  <si>
    <t>ИЮЛЬ 2023г.</t>
  </si>
  <si>
    <t>ИТОГО июль 2023г.</t>
  </si>
  <si>
    <t>Демонтаж ПРЭМов, изготовление и монтаж вставок</t>
  </si>
  <si>
    <t>Окраска газовой трубы</t>
  </si>
  <si>
    <t>31.07.2023г.</t>
  </si>
  <si>
    <t>АВГУСТ 2023г.</t>
  </si>
  <si>
    <t>ИТОГО август 2023г.</t>
  </si>
  <si>
    <t>Оплата за доставку ВКТ, получение и доставка на адрес</t>
  </si>
  <si>
    <t>31.08.2023г.</t>
  </si>
  <si>
    <t>СЕНТЯБРЬ 2023г.</t>
  </si>
  <si>
    <t>ИТОГО сентябрь 2023г.</t>
  </si>
  <si>
    <t>30.09.2023г.</t>
  </si>
  <si>
    <t xml:space="preserve">Покос и удаление поросли </t>
  </si>
  <si>
    <t>ОКТЯБРЬ 2023г.</t>
  </si>
  <si>
    <t>ИТОГО октябрь 2023г.</t>
  </si>
  <si>
    <t>Приобретение  и доставка  термопреобразователей</t>
  </si>
  <si>
    <t xml:space="preserve">Установка термопреобразователей, регулировка системы </t>
  </si>
  <si>
    <t>Промывка, шайбировка</t>
  </si>
  <si>
    <t>Снятие показаний УУТЭ</t>
  </si>
  <si>
    <t>31.10.2023г.</t>
  </si>
  <si>
    <t>НОЯБРЬ 2023г.</t>
  </si>
  <si>
    <t>Ремонт примыканий мягкой кровли</t>
  </si>
  <si>
    <t>Прочистке трубопровода ЦК 1подъезд</t>
  </si>
  <si>
    <t>Прочистке трубопровода ЦК кв. 2,4,6</t>
  </si>
  <si>
    <t>ИТОГО ноябрь 2023г.</t>
  </si>
  <si>
    <t>Смена участка тубопровода ЦК кв. 23</t>
  </si>
  <si>
    <t>ИТОГО ЗА 2023г.</t>
  </si>
  <si>
    <t>Обработка и передача показаний ОДПУ ЭЭ</t>
  </si>
  <si>
    <t>30.11.2023г.</t>
  </si>
  <si>
    <t>ДЕКАБРЬ 2023г.</t>
  </si>
  <si>
    <t>ИТОГО декабрь 2023г.</t>
  </si>
  <si>
    <t>31.12.2023г.</t>
  </si>
  <si>
    <t>Ремонт примыканий</t>
  </si>
  <si>
    <t>Ремонт поврежденных после урагана участков кровли</t>
  </si>
  <si>
    <t xml:space="preserve">Ремонт кровли </t>
  </si>
  <si>
    <t>Замена стояка канализации кв.2,4,8,10</t>
  </si>
  <si>
    <t xml:space="preserve">Снятие показаний с прибора учета ТЭ </t>
  </si>
  <si>
    <t>с 01.01.2023г. по 31.12.2023г.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</si>
  <si>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</si>
  <si>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</si>
  <si>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Вычислитель количества теплоты ВКТ 9-01-БП</t>
  </si>
  <si>
    <t>Информационное обслуживание, раскрытие информации на сайте ГИС ЖКХ</t>
  </si>
  <si>
    <t>Благоустройство придомовой территории</t>
  </si>
  <si>
    <t>шт.</t>
  </si>
  <si>
    <t>Материалы: Известь 2 кг., Ацетон 1л-2шт., Кисть, Валик, Москитная сетка-4шт.</t>
  </si>
  <si>
    <t>ОТЧЕТ ООО "Управляющая компания "ЮгДомКомфорт" за 2023г. перед собственниками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</si>
</sst>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0" fontId="8" fillId="0" borderId="3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3" fillId="0" borderId="0" xfId="2" applyFont="1"/>
    <xf numFmtId="0" fontId="24" fillId="0" borderId="0" xfId="2" applyFont="1" applyAlignment="1">
      <alignment horizontal="left" vertical="center" wrapText="1"/>
    </xf>
    <xf numFmtId="0" fontId="24" fillId="0" borderId="0" xfId="2" applyFont="1"/>
    <xf numFmtId="0" fontId="25" fillId="0" borderId="0" xfId="2" applyFont="1"/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3" xfId="0" applyNumberFormat="1" applyFont="1" applyBorder="1"/>
    <xf numFmtId="1" fontId="22" fillId="0" borderId="4" xfId="0" applyNumberFormat="1" applyFont="1" applyBorder="1" applyAlignment="1">
      <alignment horizontal="left" vertical="top" wrapText="1"/>
    </xf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8" fillId="0" borderId="1" xfId="0" applyFont="1" applyBorder="1"/>
    <xf numFmtId="0" fontId="8" fillId="0" borderId="2" xfId="0" applyFont="1" applyBorder="1"/>
    <xf numFmtId="4" fontId="3" fillId="2" borderId="4" xfId="2" applyNumberFormat="1" applyFont="1" applyFill="1" applyBorder="1"/>
    <xf numFmtId="4" fontId="10" fillId="0" borderId="0" xfId="2" applyNumberFormat="1"/>
    <xf numFmtId="2" fontId="8" fillId="4" borderId="3" xfId="0" applyNumberFormat="1" applyFont="1" applyFill="1" applyBorder="1"/>
    <xf numFmtId="0" fontId="8" fillId="4" borderId="4" xfId="0" applyFont="1" applyFill="1" applyBorder="1" applyAlignment="1">
      <alignment horizontal="right" vertical="center"/>
    </xf>
    <xf numFmtId="2" fontId="26" fillId="4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3" fillId="0" borderId="4" xfId="0" applyFont="1" applyBorder="1"/>
    <xf numFmtId="2" fontId="3" fillId="0" borderId="4" xfId="0" applyNumberFormat="1" applyFont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4" fillId="4" borderId="1" xfId="1" applyNumberFormat="1" applyFont="1" applyFill="1" applyBorder="1" applyAlignment="1">
      <alignment horizontal="right" vertical="center" wrapText="1"/>
    </xf>
    <xf numFmtId="2" fontId="4" fillId="4" borderId="3" xfId="1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3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2" fontId="3" fillId="2" borderId="1" xfId="0" applyNumberFormat="1" applyFont="1" applyFill="1" applyBorder="1"/>
    <xf numFmtId="0" fontId="3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" fontId="3" fillId="0" borderId="1" xfId="0" applyNumberFormat="1" applyFont="1" applyBorder="1"/>
    <xf numFmtId="0" fontId="3" fillId="3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" fontId="3" fillId="0" borderId="4" xfId="0" applyNumberFormat="1" applyFont="1" applyBorder="1"/>
    <xf numFmtId="2" fontId="3" fillId="2" borderId="4" xfId="0" applyNumberFormat="1" applyFont="1" applyFill="1" applyBorder="1"/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4" fontId="3" fillId="0" borderId="3" xfId="0" applyNumberFormat="1" applyFont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3" fillId="2" borderId="4" xfId="0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2" fontId="8" fillId="0" borderId="4" xfId="0" applyNumberFormat="1" applyFont="1" applyBorder="1"/>
    <xf numFmtId="0" fontId="0" fillId="0" borderId="4" xfId="0" applyBorder="1" applyAlignment="1">
      <alignment horizontal="left"/>
    </xf>
    <xf numFmtId="2" fontId="8" fillId="0" borderId="1" xfId="0" applyNumberFormat="1" applyFont="1" applyBorder="1"/>
    <xf numFmtId="2" fontId="8" fillId="0" borderId="3" xfId="0" applyNumberFormat="1" applyFont="1" applyBorder="1"/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2" fontId="8" fillId="4" borderId="1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0" borderId="2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64"/>
  <sheetViews>
    <sheetView tabSelected="1" showRuler="0" zoomScaleNormal="100" workbookViewId="0">
      <selection activeCell="P5" sqref="P5"/>
    </sheetView>
  </sheetViews>
  <sheetFormatPr defaultRowHeight="14.4" x14ac:dyDescent="0.3"/>
  <cols>
    <col min="2" max="2" width="9.109375" customWidth="1"/>
    <col min="4" max="4" width="9.6640625" customWidth="1"/>
    <col min="6" max="6" width="9.109375" customWidth="1"/>
    <col min="8" max="8" width="8.33203125" customWidth="1"/>
    <col min="12" max="12" width="6.44140625" customWidth="1"/>
    <col min="13" max="13" width="20.88671875" customWidth="1"/>
  </cols>
  <sheetData>
    <row r="1" spans="1:13" x14ac:dyDescent="0.3">
      <c r="A1" s="92" t="s">
        <v>91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x14ac:dyDescent="0.3">
      <c r="A2" s="66" t="s">
        <v>70</v>
      </c>
      <c r="B2" s="83"/>
      <c r="C2" s="83"/>
      <c r="D2" s="67"/>
      <c r="E2" s="66" t="s">
        <v>71</v>
      </c>
      <c r="F2" s="83"/>
      <c r="G2" s="83"/>
      <c r="H2" s="83"/>
      <c r="I2" s="67"/>
      <c r="J2" s="66" t="s">
        <v>72</v>
      </c>
      <c r="K2" s="83"/>
      <c r="L2" s="83"/>
      <c r="M2" s="67"/>
    </row>
    <row r="3" spans="1:13" x14ac:dyDescent="0.3">
      <c r="A3" s="66" t="s">
        <v>0</v>
      </c>
      <c r="B3" s="67"/>
      <c r="C3" s="40" t="s">
        <v>73</v>
      </c>
      <c r="D3" s="41"/>
      <c r="E3" s="41"/>
      <c r="F3" s="41"/>
      <c r="G3" s="41"/>
      <c r="H3" s="83" t="s">
        <v>74</v>
      </c>
      <c r="I3" s="83"/>
      <c r="J3" s="83"/>
      <c r="K3" s="83"/>
      <c r="L3" s="83"/>
      <c r="M3" s="67"/>
    </row>
    <row r="4" spans="1:13" x14ac:dyDescent="0.3">
      <c r="A4" s="66" t="s">
        <v>76</v>
      </c>
      <c r="B4" s="83"/>
      <c r="C4" s="83"/>
      <c r="D4" s="83"/>
      <c r="E4" s="83"/>
      <c r="F4" s="83"/>
      <c r="G4" s="83"/>
      <c r="H4" s="83" t="s">
        <v>77</v>
      </c>
      <c r="I4" s="83"/>
      <c r="J4" s="83"/>
      <c r="K4" s="83"/>
      <c r="L4" s="83"/>
      <c r="M4" s="67"/>
    </row>
    <row r="5" spans="1:13" x14ac:dyDescent="0.3">
      <c r="A5" s="66" t="s">
        <v>75</v>
      </c>
      <c r="B5" s="83"/>
      <c r="C5" s="83"/>
      <c r="D5" s="83"/>
      <c r="E5" s="83"/>
      <c r="F5" s="83"/>
      <c r="G5" s="67"/>
      <c r="H5" s="66" t="s">
        <v>80</v>
      </c>
      <c r="I5" s="83"/>
      <c r="J5" s="83"/>
      <c r="K5" s="83"/>
      <c r="L5" s="83"/>
      <c r="M5" s="67"/>
    </row>
    <row r="6" spans="1:13" x14ac:dyDescent="0.3">
      <c r="A6" s="54" t="s">
        <v>79</v>
      </c>
      <c r="B6" s="54"/>
      <c r="C6" s="54"/>
      <c r="D6" s="54"/>
      <c r="E6" s="54"/>
      <c r="F6" s="54"/>
      <c r="G6" s="54"/>
      <c r="H6" s="54" t="s">
        <v>78</v>
      </c>
      <c r="I6" s="54"/>
      <c r="J6" s="54"/>
      <c r="K6" s="54"/>
      <c r="L6" s="54"/>
      <c r="M6" s="54"/>
    </row>
    <row r="7" spans="1:13" x14ac:dyDescent="0.3">
      <c r="A7" s="66" t="s">
        <v>81</v>
      </c>
      <c r="B7" s="83"/>
      <c r="C7" s="83"/>
      <c r="D7" s="83"/>
      <c r="E7" s="83"/>
      <c r="F7" s="67"/>
      <c r="G7" s="66"/>
      <c r="H7" s="83"/>
      <c r="I7" s="83"/>
      <c r="J7" s="83"/>
      <c r="K7" s="83"/>
      <c r="L7" s="83"/>
      <c r="M7" s="67"/>
    </row>
    <row r="8" spans="1:13" x14ac:dyDescent="0.3">
      <c r="A8" s="66" t="s">
        <v>101</v>
      </c>
      <c r="B8" s="83"/>
      <c r="C8" s="83"/>
      <c r="D8" s="67"/>
      <c r="E8" s="68">
        <v>55719.25</v>
      </c>
      <c r="F8" s="69"/>
      <c r="G8" s="66" t="s">
        <v>103</v>
      </c>
      <c r="H8" s="83"/>
      <c r="I8" s="83"/>
      <c r="J8" s="83"/>
      <c r="K8" s="67"/>
      <c r="L8" s="68">
        <f>E26+E43</f>
        <v>230525.51999999993</v>
      </c>
      <c r="M8" s="69"/>
    </row>
    <row r="9" spans="1:13" x14ac:dyDescent="0.3">
      <c r="A9" s="66" t="s">
        <v>102</v>
      </c>
      <c r="B9" s="83"/>
      <c r="C9" s="83"/>
      <c r="D9" s="67"/>
      <c r="E9" s="68">
        <v>-32422.14</v>
      </c>
      <c r="F9" s="69"/>
      <c r="G9" s="66" t="s">
        <v>104</v>
      </c>
      <c r="H9" s="83"/>
      <c r="I9" s="83"/>
      <c r="J9" s="83"/>
      <c r="K9" s="67"/>
      <c r="L9" s="68">
        <f>G26+G43</f>
        <v>214573.39000000004</v>
      </c>
      <c r="M9" s="69"/>
    </row>
    <row r="10" spans="1:13" x14ac:dyDescent="0.3">
      <c r="A10" s="80" t="s">
        <v>105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2"/>
    </row>
    <row r="11" spans="1:13" x14ac:dyDescent="0.3">
      <c r="A11" s="92" t="s">
        <v>84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</row>
    <row r="12" spans="1:13" ht="14.25" customHeight="1" x14ac:dyDescent="0.3">
      <c r="A12" s="66" t="s">
        <v>179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68">
        <v>-80961.320000000007</v>
      </c>
      <c r="M12" s="69"/>
    </row>
    <row r="13" spans="1:13" ht="54.75" customHeight="1" x14ac:dyDescent="0.3">
      <c r="A13" s="96" t="s">
        <v>1</v>
      </c>
      <c r="B13" s="96"/>
      <c r="C13" s="79" t="s">
        <v>6</v>
      </c>
      <c r="D13" s="96"/>
      <c r="E13" s="79" t="s">
        <v>2</v>
      </c>
      <c r="F13" s="96"/>
      <c r="G13" s="79" t="s">
        <v>3</v>
      </c>
      <c r="H13" s="79"/>
      <c r="I13" s="74" t="s">
        <v>4</v>
      </c>
      <c r="J13" s="74"/>
      <c r="K13" s="75" t="s">
        <v>5</v>
      </c>
      <c r="L13" s="76"/>
      <c r="M13" s="2" t="s">
        <v>7</v>
      </c>
    </row>
    <row r="14" spans="1:13" x14ac:dyDescent="0.3">
      <c r="A14" s="83" t="s">
        <v>106</v>
      </c>
      <c r="B14" s="67"/>
      <c r="C14" s="55">
        <v>23074.3</v>
      </c>
      <c r="D14" s="55"/>
      <c r="E14" s="55">
        <v>10205.23</v>
      </c>
      <c r="F14" s="55"/>
      <c r="G14" s="55">
        <v>7120.4</v>
      </c>
      <c r="H14" s="55"/>
      <c r="I14" s="55">
        <f>'СОДЕРЖАНИЕ ЖИЛЬЯ'!I17</f>
        <v>9984.3662299999996</v>
      </c>
      <c r="J14" s="55"/>
      <c r="K14" s="55">
        <f>G14-I14</f>
        <v>-2863.96623</v>
      </c>
      <c r="L14" s="54"/>
      <c r="M14" s="3">
        <f>C14+E14-G14</f>
        <v>26159.129999999997</v>
      </c>
    </row>
    <row r="15" spans="1:13" x14ac:dyDescent="0.3">
      <c r="A15" s="54" t="s">
        <v>45</v>
      </c>
      <c r="B15" s="54"/>
      <c r="C15" s="68">
        <f>M14</f>
        <v>26159.129999999997</v>
      </c>
      <c r="D15" s="69"/>
      <c r="E15" s="55">
        <v>10205.23</v>
      </c>
      <c r="F15" s="55"/>
      <c r="G15" s="68">
        <v>10136.719999999999</v>
      </c>
      <c r="H15" s="69"/>
      <c r="I15" s="68">
        <f>'СОДЕРЖАНИЕ ЖИЛЬЯ'!I23</f>
        <v>8406.69247</v>
      </c>
      <c r="J15" s="69"/>
      <c r="K15" s="55">
        <f>G15-I15</f>
        <v>1730.0275299999994</v>
      </c>
      <c r="L15" s="54"/>
      <c r="M15" s="3">
        <f>C15+E15-G15</f>
        <v>26227.64</v>
      </c>
    </row>
    <row r="16" spans="1:13" x14ac:dyDescent="0.3">
      <c r="A16" s="66" t="s">
        <v>46</v>
      </c>
      <c r="B16" s="67"/>
      <c r="C16" s="68">
        <f>M15</f>
        <v>26227.64</v>
      </c>
      <c r="D16" s="69"/>
      <c r="E16" s="68">
        <v>10205.23</v>
      </c>
      <c r="F16" s="69"/>
      <c r="G16" s="68">
        <v>10090.86</v>
      </c>
      <c r="H16" s="69"/>
      <c r="I16" s="68">
        <f>'СОДЕРЖАНИЕ ЖИЛЬЯ'!I31</f>
        <v>15468.44111</v>
      </c>
      <c r="J16" s="69"/>
      <c r="K16" s="55">
        <f t="shared" ref="K16:K25" si="0">G16-I16</f>
        <v>-5377.5811099999992</v>
      </c>
      <c r="L16" s="54"/>
      <c r="M16" s="3">
        <f t="shared" ref="M16:M25" si="1">C16+E16-G16</f>
        <v>26342.009999999995</v>
      </c>
    </row>
    <row r="17" spans="1:13" x14ac:dyDescent="0.3">
      <c r="A17" s="66" t="s">
        <v>47</v>
      </c>
      <c r="B17" s="67"/>
      <c r="C17" s="68">
        <f t="shared" ref="C17:C25" si="2">M16</f>
        <v>26342.009999999995</v>
      </c>
      <c r="D17" s="69"/>
      <c r="E17" s="68">
        <v>10205.23</v>
      </c>
      <c r="F17" s="69"/>
      <c r="G17" s="68">
        <v>8374.18</v>
      </c>
      <c r="H17" s="69"/>
      <c r="I17" s="68">
        <f>'СОДЕРЖАНИЕ ЖИЛЬЯ'!I38</f>
        <v>13465.518100000001</v>
      </c>
      <c r="J17" s="69"/>
      <c r="K17" s="55">
        <f t="shared" si="0"/>
        <v>-5091.3381000000008</v>
      </c>
      <c r="L17" s="54"/>
      <c r="M17" s="3">
        <f t="shared" si="1"/>
        <v>28173.05999999999</v>
      </c>
    </row>
    <row r="18" spans="1:13" x14ac:dyDescent="0.3">
      <c r="A18" s="54" t="s">
        <v>48</v>
      </c>
      <c r="B18" s="54"/>
      <c r="C18" s="68">
        <f t="shared" si="2"/>
        <v>28173.05999999999</v>
      </c>
      <c r="D18" s="69"/>
      <c r="E18" s="68">
        <v>10205.23</v>
      </c>
      <c r="F18" s="69"/>
      <c r="G18" s="55">
        <v>7688.67</v>
      </c>
      <c r="H18" s="55"/>
      <c r="I18" s="99">
        <f>'СОДЕРЖАНИЕ ЖИЛЬЯ'!I45</f>
        <v>11391.1752</v>
      </c>
      <c r="J18" s="54"/>
      <c r="K18" s="55">
        <f t="shared" si="0"/>
        <v>-3702.5051999999996</v>
      </c>
      <c r="L18" s="54"/>
      <c r="M18" s="3">
        <f t="shared" si="1"/>
        <v>30689.619999999995</v>
      </c>
    </row>
    <row r="19" spans="1:13" x14ac:dyDescent="0.3">
      <c r="A19" s="66" t="s">
        <v>49</v>
      </c>
      <c r="B19" s="67"/>
      <c r="C19" s="68">
        <f t="shared" si="2"/>
        <v>30689.619999999995</v>
      </c>
      <c r="D19" s="69"/>
      <c r="E19" s="68">
        <v>10205.23</v>
      </c>
      <c r="F19" s="69"/>
      <c r="G19" s="68">
        <v>8714.5</v>
      </c>
      <c r="H19" s="69"/>
      <c r="I19" s="95">
        <f>'СОДЕРЖАНИЕ ЖИЛЬЯ'!I52</f>
        <v>66592.078399999999</v>
      </c>
      <c r="J19" s="67"/>
      <c r="K19" s="55">
        <f t="shared" si="0"/>
        <v>-57877.578399999999</v>
      </c>
      <c r="L19" s="54"/>
      <c r="M19" s="3">
        <f t="shared" si="1"/>
        <v>32180.349999999991</v>
      </c>
    </row>
    <row r="20" spans="1:13" x14ac:dyDescent="0.3">
      <c r="A20" s="66" t="s">
        <v>61</v>
      </c>
      <c r="B20" s="67"/>
      <c r="C20" s="68">
        <f t="shared" si="2"/>
        <v>32180.349999999991</v>
      </c>
      <c r="D20" s="69"/>
      <c r="E20" s="68">
        <v>10205.23</v>
      </c>
      <c r="F20" s="69"/>
      <c r="G20" s="68">
        <v>7861.82</v>
      </c>
      <c r="H20" s="69"/>
      <c r="I20" s="95">
        <f>'СОДЕРЖАНИЕ ЖИЛЬЯ'!I59</f>
        <v>16373.247360000001</v>
      </c>
      <c r="J20" s="104"/>
      <c r="K20" s="55">
        <f t="shared" si="0"/>
        <v>-8511.4273600000015</v>
      </c>
      <c r="L20" s="54"/>
      <c r="M20" s="3">
        <f t="shared" si="1"/>
        <v>34523.759999999987</v>
      </c>
    </row>
    <row r="21" spans="1:13" x14ac:dyDescent="0.3">
      <c r="A21" s="66" t="s">
        <v>62</v>
      </c>
      <c r="B21" s="67"/>
      <c r="C21" s="68">
        <f t="shared" si="2"/>
        <v>34523.759999999987</v>
      </c>
      <c r="D21" s="69"/>
      <c r="E21" s="68">
        <v>10205.23</v>
      </c>
      <c r="F21" s="69"/>
      <c r="G21" s="68">
        <v>8670.2900000000009</v>
      </c>
      <c r="H21" s="69"/>
      <c r="I21" s="95">
        <f>'СОДЕРЖАНИЕ ЖИЛЬЯ'!I66</f>
        <v>13132.663039999999</v>
      </c>
      <c r="J21" s="104"/>
      <c r="K21" s="55">
        <f t="shared" si="0"/>
        <v>-4462.3730399999986</v>
      </c>
      <c r="L21" s="54"/>
      <c r="M21" s="3">
        <f t="shared" si="1"/>
        <v>36058.69999999999</v>
      </c>
    </row>
    <row r="22" spans="1:13" x14ac:dyDescent="0.3">
      <c r="A22" s="66" t="s">
        <v>63</v>
      </c>
      <c r="B22" s="67"/>
      <c r="C22" s="68">
        <f t="shared" si="2"/>
        <v>36058.69999999999</v>
      </c>
      <c r="D22" s="69"/>
      <c r="E22" s="68">
        <v>10205.23</v>
      </c>
      <c r="F22" s="69"/>
      <c r="G22" s="68">
        <v>9100.57</v>
      </c>
      <c r="H22" s="69"/>
      <c r="I22" s="95">
        <f>'СОДЕРЖАНИЕ ЖИЛЬЯ'!I73</f>
        <v>30738.11232</v>
      </c>
      <c r="J22" s="104"/>
      <c r="K22" s="55">
        <f t="shared" si="0"/>
        <v>-21637.54232</v>
      </c>
      <c r="L22" s="54"/>
      <c r="M22" s="3">
        <f t="shared" si="1"/>
        <v>37163.359999999993</v>
      </c>
    </row>
    <row r="23" spans="1:13" x14ac:dyDescent="0.3">
      <c r="A23" s="66" t="s">
        <v>64</v>
      </c>
      <c r="B23" s="67"/>
      <c r="C23" s="68">
        <f t="shared" si="2"/>
        <v>37163.359999999993</v>
      </c>
      <c r="D23" s="69"/>
      <c r="E23" s="68">
        <v>10205.23</v>
      </c>
      <c r="F23" s="69"/>
      <c r="G23" s="68">
        <v>11810.54</v>
      </c>
      <c r="H23" s="69"/>
      <c r="I23" s="95">
        <f>'СОДЕРЖАНИЕ ЖИЛЬЯ'!I85</f>
        <v>31428.6872</v>
      </c>
      <c r="J23" s="104"/>
      <c r="K23" s="55">
        <f t="shared" si="0"/>
        <v>-19618.147199999999</v>
      </c>
      <c r="L23" s="54"/>
      <c r="M23" s="3">
        <f t="shared" si="1"/>
        <v>35558.049999999996</v>
      </c>
    </row>
    <row r="24" spans="1:13" x14ac:dyDescent="0.3">
      <c r="A24" s="66" t="s">
        <v>65</v>
      </c>
      <c r="B24" s="67"/>
      <c r="C24" s="68">
        <f t="shared" si="2"/>
        <v>35558.049999999996</v>
      </c>
      <c r="D24" s="69"/>
      <c r="E24" s="68">
        <v>10205.23</v>
      </c>
      <c r="F24" s="69"/>
      <c r="G24" s="68">
        <v>8930.24</v>
      </c>
      <c r="H24" s="69"/>
      <c r="I24" s="95">
        <f>'СОДЕРЖАНИЕ ЖИЛЬЯ'!I93</f>
        <v>11724.05</v>
      </c>
      <c r="J24" s="104"/>
      <c r="K24" s="55">
        <f t="shared" si="0"/>
        <v>-2793.8099999999995</v>
      </c>
      <c r="L24" s="54"/>
      <c r="M24" s="3">
        <f t="shared" si="1"/>
        <v>36833.040000000001</v>
      </c>
    </row>
    <row r="25" spans="1:13" x14ac:dyDescent="0.3">
      <c r="A25" s="66" t="s">
        <v>66</v>
      </c>
      <c r="B25" s="67"/>
      <c r="C25" s="68">
        <f t="shared" si="2"/>
        <v>36833.040000000001</v>
      </c>
      <c r="D25" s="69"/>
      <c r="E25" s="68">
        <v>10205.23</v>
      </c>
      <c r="F25" s="69"/>
      <c r="G25" s="68">
        <v>8787.91</v>
      </c>
      <c r="H25" s="69"/>
      <c r="I25" s="95">
        <f>'СОДЕРЖАНИЕ ЖИЛЬЯ'!I101</f>
        <v>16219.940569999999</v>
      </c>
      <c r="J25" s="104"/>
      <c r="K25" s="55">
        <f t="shared" si="0"/>
        <v>-7432.030569999999</v>
      </c>
      <c r="L25" s="54"/>
      <c r="M25" s="3">
        <f t="shared" si="1"/>
        <v>38250.36</v>
      </c>
    </row>
    <row r="26" spans="1:13" x14ac:dyDescent="0.3">
      <c r="A26" s="101" t="s">
        <v>8</v>
      </c>
      <c r="B26" s="101"/>
      <c r="C26" s="102"/>
      <c r="D26" s="103"/>
      <c r="E26" s="100">
        <f>SUM(E14:E25)</f>
        <v>122462.75999999997</v>
      </c>
      <c r="F26" s="101"/>
      <c r="G26" s="100">
        <f>SUM(G14:G25)</f>
        <v>107286.70000000003</v>
      </c>
      <c r="H26" s="100"/>
      <c r="I26" s="100">
        <f>SUM(I14:I25)</f>
        <v>244924.97199999998</v>
      </c>
      <c r="J26" s="100"/>
      <c r="K26" s="100">
        <f>SUM(K14:K25)</f>
        <v>-137638.27200000003</v>
      </c>
      <c r="L26" s="101"/>
      <c r="M26" s="4">
        <f>M25</f>
        <v>38250.36</v>
      </c>
    </row>
    <row r="27" spans="1:13" x14ac:dyDescent="0.3">
      <c r="A27" s="66" t="s">
        <v>88</v>
      </c>
      <c r="B27" s="83"/>
      <c r="C27" s="83"/>
      <c r="D27" s="83"/>
      <c r="E27" s="83"/>
      <c r="F27" s="83"/>
      <c r="G27" s="83"/>
      <c r="H27" s="83"/>
      <c r="I27" s="83"/>
      <c r="J27" s="67"/>
      <c r="K27" s="68">
        <f>K26</f>
        <v>-137638.27200000003</v>
      </c>
      <c r="L27" s="69"/>
      <c r="M27" s="4"/>
    </row>
    <row r="28" spans="1:13" x14ac:dyDescent="0.3">
      <c r="A28" s="92" t="s">
        <v>83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  <row r="29" spans="1:13" ht="14.25" customHeight="1" x14ac:dyDescent="0.3">
      <c r="A29" s="66" t="s">
        <v>180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68">
        <v>48539.18</v>
      </c>
      <c r="M29" s="69"/>
    </row>
    <row r="30" spans="1:13" ht="54.75" customHeight="1" x14ac:dyDescent="0.3">
      <c r="A30" s="96" t="s">
        <v>1</v>
      </c>
      <c r="B30" s="96"/>
      <c r="C30" s="79" t="s">
        <v>6</v>
      </c>
      <c r="D30" s="96"/>
      <c r="E30" s="79" t="s">
        <v>2</v>
      </c>
      <c r="F30" s="96"/>
      <c r="G30" s="79" t="s">
        <v>3</v>
      </c>
      <c r="H30" s="79"/>
      <c r="I30" s="74" t="s">
        <v>4</v>
      </c>
      <c r="J30" s="74"/>
      <c r="K30" s="75" t="s">
        <v>5</v>
      </c>
      <c r="L30" s="76"/>
      <c r="M30" s="2" t="s">
        <v>7</v>
      </c>
    </row>
    <row r="31" spans="1:13" x14ac:dyDescent="0.3">
      <c r="A31" s="66" t="s">
        <v>106</v>
      </c>
      <c r="B31" s="67"/>
      <c r="C31" s="68">
        <v>11074.29</v>
      </c>
      <c r="D31" s="69"/>
      <c r="E31" s="68">
        <v>9005.23</v>
      </c>
      <c r="F31" s="69"/>
      <c r="G31" s="68">
        <v>7120.39</v>
      </c>
      <c r="H31" s="69"/>
      <c r="I31" s="68">
        <f>'РЕМОНТ ЖИЛЬЯ '!I12</f>
        <v>5239</v>
      </c>
      <c r="J31" s="69"/>
      <c r="K31" s="55">
        <f t="shared" ref="K31" si="3">G31-I31</f>
        <v>1881.3900000000003</v>
      </c>
      <c r="L31" s="54"/>
      <c r="M31" s="3">
        <f t="shared" ref="M31" si="4">C31+E31-G31</f>
        <v>12959.130000000001</v>
      </c>
    </row>
    <row r="32" spans="1:13" x14ac:dyDescent="0.3">
      <c r="A32" s="54" t="s">
        <v>45</v>
      </c>
      <c r="B32" s="54"/>
      <c r="C32" s="55">
        <f>M31</f>
        <v>12959.130000000001</v>
      </c>
      <c r="D32" s="55"/>
      <c r="E32" s="55">
        <v>9005.23</v>
      </c>
      <c r="F32" s="55"/>
      <c r="G32" s="55">
        <v>10136.719999999999</v>
      </c>
      <c r="H32" s="55"/>
      <c r="I32" s="55">
        <v>0</v>
      </c>
      <c r="J32" s="55"/>
      <c r="K32" s="55">
        <f>G32-I32</f>
        <v>10136.719999999999</v>
      </c>
      <c r="L32" s="54"/>
      <c r="M32" s="3">
        <f>C32+E32-G32</f>
        <v>11827.640000000001</v>
      </c>
    </row>
    <row r="33" spans="1:13" x14ac:dyDescent="0.3">
      <c r="A33" s="66" t="s">
        <v>46</v>
      </c>
      <c r="B33" s="67"/>
      <c r="C33" s="68">
        <f>M32</f>
        <v>11827.640000000001</v>
      </c>
      <c r="D33" s="69"/>
      <c r="E33" s="68">
        <v>9005.23</v>
      </c>
      <c r="F33" s="69"/>
      <c r="G33" s="68">
        <v>10090.86</v>
      </c>
      <c r="H33" s="69"/>
      <c r="I33" s="68">
        <v>0</v>
      </c>
      <c r="J33" s="69"/>
      <c r="K33" s="55">
        <f t="shared" ref="K33:K42" si="5">G33-I33</f>
        <v>10090.86</v>
      </c>
      <c r="L33" s="54"/>
      <c r="M33" s="3">
        <f t="shared" ref="M33:M42" si="6">C33+E33-G33</f>
        <v>10742.010000000002</v>
      </c>
    </row>
    <row r="34" spans="1:13" x14ac:dyDescent="0.3">
      <c r="A34" s="66" t="s">
        <v>47</v>
      </c>
      <c r="B34" s="67"/>
      <c r="C34" s="68">
        <f t="shared" ref="C34:C42" si="7">M33</f>
        <v>10742.010000000002</v>
      </c>
      <c r="D34" s="69"/>
      <c r="E34" s="68">
        <v>9005.23</v>
      </c>
      <c r="F34" s="69"/>
      <c r="G34" s="68">
        <v>8374.18</v>
      </c>
      <c r="H34" s="69"/>
      <c r="I34" s="68">
        <f>'РЕМОНТ ЖИЛЬЯ '!I15</f>
        <v>1830</v>
      </c>
      <c r="J34" s="69"/>
      <c r="K34" s="55">
        <f t="shared" si="5"/>
        <v>6544.18</v>
      </c>
      <c r="L34" s="54"/>
      <c r="M34" s="3">
        <f t="shared" si="6"/>
        <v>11373.060000000001</v>
      </c>
    </row>
    <row r="35" spans="1:13" x14ac:dyDescent="0.3">
      <c r="A35" s="54" t="s">
        <v>48</v>
      </c>
      <c r="B35" s="54"/>
      <c r="C35" s="68">
        <f t="shared" si="7"/>
        <v>11373.060000000001</v>
      </c>
      <c r="D35" s="69"/>
      <c r="E35" s="68">
        <v>9005.23</v>
      </c>
      <c r="F35" s="69"/>
      <c r="G35" s="55">
        <v>7688.67</v>
      </c>
      <c r="H35" s="55"/>
      <c r="I35" s="99">
        <f>'РЕМОНТ ЖИЛЬЯ '!I20</f>
        <v>24008</v>
      </c>
      <c r="J35" s="54"/>
      <c r="K35" s="55">
        <f t="shared" si="5"/>
        <v>-16319.33</v>
      </c>
      <c r="L35" s="54"/>
      <c r="M35" s="3">
        <f t="shared" si="6"/>
        <v>12689.62</v>
      </c>
    </row>
    <row r="36" spans="1:13" x14ac:dyDescent="0.3">
      <c r="A36" s="66" t="s">
        <v>49</v>
      </c>
      <c r="B36" s="67"/>
      <c r="C36" s="68">
        <f t="shared" si="7"/>
        <v>12689.62</v>
      </c>
      <c r="D36" s="69"/>
      <c r="E36" s="68">
        <v>9005.23</v>
      </c>
      <c r="F36" s="69"/>
      <c r="G36" s="68">
        <v>8714.5</v>
      </c>
      <c r="H36" s="69"/>
      <c r="I36" s="99">
        <v>0</v>
      </c>
      <c r="J36" s="54"/>
      <c r="K36" s="55">
        <f t="shared" si="5"/>
        <v>8714.5</v>
      </c>
      <c r="L36" s="54"/>
      <c r="M36" s="3">
        <f t="shared" si="6"/>
        <v>12980.349999999999</v>
      </c>
    </row>
    <row r="37" spans="1:13" x14ac:dyDescent="0.3">
      <c r="A37" s="66" t="s">
        <v>61</v>
      </c>
      <c r="B37" s="67"/>
      <c r="C37" s="68">
        <f t="shared" si="7"/>
        <v>12980.349999999999</v>
      </c>
      <c r="D37" s="69"/>
      <c r="E37" s="68">
        <v>9005.23</v>
      </c>
      <c r="F37" s="69"/>
      <c r="G37" s="68">
        <v>7861.82</v>
      </c>
      <c r="H37" s="69"/>
      <c r="I37" s="99">
        <v>0</v>
      </c>
      <c r="J37" s="54"/>
      <c r="K37" s="55">
        <f t="shared" si="5"/>
        <v>7861.82</v>
      </c>
      <c r="L37" s="54"/>
      <c r="M37" s="3">
        <f t="shared" si="6"/>
        <v>14123.759999999998</v>
      </c>
    </row>
    <row r="38" spans="1:13" x14ac:dyDescent="0.3">
      <c r="A38" s="66" t="s">
        <v>62</v>
      </c>
      <c r="B38" s="67"/>
      <c r="C38" s="68">
        <f t="shared" si="7"/>
        <v>14123.759999999998</v>
      </c>
      <c r="D38" s="69"/>
      <c r="E38" s="68">
        <v>9005.23</v>
      </c>
      <c r="F38" s="69"/>
      <c r="G38" s="68">
        <v>8670.2900000000009</v>
      </c>
      <c r="H38" s="69"/>
      <c r="I38" s="99">
        <v>0</v>
      </c>
      <c r="J38" s="54"/>
      <c r="K38" s="55">
        <f t="shared" si="5"/>
        <v>8670.2900000000009</v>
      </c>
      <c r="L38" s="54"/>
      <c r="M38" s="3">
        <f t="shared" si="6"/>
        <v>14458.699999999997</v>
      </c>
    </row>
    <row r="39" spans="1:13" x14ac:dyDescent="0.3">
      <c r="A39" s="66" t="s">
        <v>63</v>
      </c>
      <c r="B39" s="67"/>
      <c r="C39" s="68">
        <f t="shared" si="7"/>
        <v>14458.699999999997</v>
      </c>
      <c r="D39" s="69"/>
      <c r="E39" s="68">
        <v>9005.23</v>
      </c>
      <c r="F39" s="69"/>
      <c r="G39" s="68">
        <v>9100.57</v>
      </c>
      <c r="H39" s="69"/>
      <c r="I39" s="99">
        <v>0</v>
      </c>
      <c r="J39" s="54"/>
      <c r="K39" s="55">
        <f t="shared" si="5"/>
        <v>9100.57</v>
      </c>
      <c r="L39" s="54"/>
      <c r="M39" s="3">
        <f t="shared" si="6"/>
        <v>14363.359999999997</v>
      </c>
    </row>
    <row r="40" spans="1:13" x14ac:dyDescent="0.3">
      <c r="A40" s="66" t="s">
        <v>64</v>
      </c>
      <c r="B40" s="67"/>
      <c r="C40" s="68">
        <f t="shared" si="7"/>
        <v>14363.359999999997</v>
      </c>
      <c r="D40" s="69"/>
      <c r="E40" s="68">
        <v>9005.23</v>
      </c>
      <c r="F40" s="69"/>
      <c r="G40" s="68">
        <v>11810.54</v>
      </c>
      <c r="H40" s="69"/>
      <c r="I40" s="95">
        <v>0</v>
      </c>
      <c r="J40" s="104"/>
      <c r="K40" s="55">
        <f t="shared" si="5"/>
        <v>11810.54</v>
      </c>
      <c r="L40" s="54"/>
      <c r="M40" s="3">
        <f t="shared" si="6"/>
        <v>11558.049999999996</v>
      </c>
    </row>
    <row r="41" spans="1:13" x14ac:dyDescent="0.3">
      <c r="A41" s="66" t="s">
        <v>65</v>
      </c>
      <c r="B41" s="67"/>
      <c r="C41" s="68">
        <f t="shared" si="7"/>
        <v>11558.049999999996</v>
      </c>
      <c r="D41" s="69"/>
      <c r="E41" s="68">
        <v>9005.23</v>
      </c>
      <c r="F41" s="69"/>
      <c r="G41" s="68">
        <v>8930.24</v>
      </c>
      <c r="H41" s="69"/>
      <c r="I41" s="95">
        <f>'РЕМОНТ ЖИЛЬЯ '!I23</f>
        <v>7080</v>
      </c>
      <c r="J41" s="104"/>
      <c r="K41" s="55">
        <f t="shared" si="5"/>
        <v>1850.2399999999998</v>
      </c>
      <c r="L41" s="54"/>
      <c r="M41" s="3">
        <f t="shared" si="6"/>
        <v>11633.039999999995</v>
      </c>
    </row>
    <row r="42" spans="1:13" x14ac:dyDescent="0.3">
      <c r="A42" s="66" t="s">
        <v>66</v>
      </c>
      <c r="B42" s="67"/>
      <c r="C42" s="68">
        <f t="shared" si="7"/>
        <v>11633.039999999995</v>
      </c>
      <c r="D42" s="69"/>
      <c r="E42" s="68">
        <v>9005.23</v>
      </c>
      <c r="F42" s="69"/>
      <c r="G42" s="68">
        <v>8787.91</v>
      </c>
      <c r="H42" s="69"/>
      <c r="I42" s="95">
        <f>'РЕМОНТ ЖИЛЬЯ '!I29</f>
        <v>55957</v>
      </c>
      <c r="J42" s="104"/>
      <c r="K42" s="55">
        <f t="shared" si="5"/>
        <v>-47169.09</v>
      </c>
      <c r="L42" s="54"/>
      <c r="M42" s="3">
        <f t="shared" si="6"/>
        <v>11850.359999999997</v>
      </c>
    </row>
    <row r="43" spans="1:13" x14ac:dyDescent="0.3">
      <c r="A43" s="101" t="s">
        <v>8</v>
      </c>
      <c r="B43" s="101"/>
      <c r="C43" s="102"/>
      <c r="D43" s="103"/>
      <c r="E43" s="100">
        <f>SUM(E31:E42)</f>
        <v>108062.75999999997</v>
      </c>
      <c r="F43" s="101"/>
      <c r="G43" s="100">
        <f>SUM(G31:G42)</f>
        <v>107286.69000000002</v>
      </c>
      <c r="H43" s="100"/>
      <c r="I43" s="100">
        <f>SUM(I31:I42)</f>
        <v>94114</v>
      </c>
      <c r="J43" s="100"/>
      <c r="K43" s="100">
        <f>G43-I43</f>
        <v>13172.690000000017</v>
      </c>
      <c r="L43" s="101"/>
      <c r="M43" s="4">
        <f>M42</f>
        <v>11850.359999999997</v>
      </c>
    </row>
    <row r="44" spans="1:13" x14ac:dyDescent="0.3">
      <c r="A44" s="66" t="s">
        <v>89</v>
      </c>
      <c r="B44" s="83"/>
      <c r="C44" s="83"/>
      <c r="D44" s="83"/>
      <c r="E44" s="83"/>
      <c r="F44" s="83"/>
      <c r="G44" s="83"/>
      <c r="H44" s="83"/>
      <c r="I44" s="83"/>
      <c r="J44" s="67"/>
      <c r="K44" s="68">
        <f>K43</f>
        <v>13172.690000000017</v>
      </c>
      <c r="L44" s="69"/>
      <c r="M44" s="4"/>
    </row>
    <row r="45" spans="1:13" x14ac:dyDescent="0.3">
      <c r="A45" s="108" t="s">
        <v>9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3" ht="46.5" customHeight="1" x14ac:dyDescent="0.3">
      <c r="A46" s="80" t="s">
        <v>10</v>
      </c>
      <c r="B46" s="81"/>
      <c r="C46" s="81"/>
      <c r="D46" s="82"/>
      <c r="E46" s="84" t="s">
        <v>6</v>
      </c>
      <c r="F46" s="85"/>
      <c r="G46" s="85"/>
      <c r="H46" s="86"/>
      <c r="I46" s="79" t="s">
        <v>2</v>
      </c>
      <c r="J46" s="96"/>
      <c r="K46" s="79" t="s">
        <v>3</v>
      </c>
      <c r="L46" s="79"/>
      <c r="M46" s="2" t="s">
        <v>7</v>
      </c>
    </row>
    <row r="47" spans="1:13" ht="17.25" customHeight="1" x14ac:dyDescent="0.3">
      <c r="A47" s="56" t="s">
        <v>50</v>
      </c>
      <c r="B47" s="57"/>
      <c r="C47" s="57"/>
      <c r="D47" s="58"/>
      <c r="E47" s="59">
        <v>320.29000000000002</v>
      </c>
      <c r="F47" s="60"/>
      <c r="G47" s="60"/>
      <c r="H47" s="61"/>
      <c r="I47" s="62">
        <f>266.6+266.6+266.6+266.6+266.6+266.6+266.6+266.6+266.6+266.6+266.6+266.6</f>
        <v>3199.1999999999994</v>
      </c>
      <c r="J47" s="63"/>
      <c r="K47" s="64">
        <f>E47+I47-M47</f>
        <v>3168.6699999999992</v>
      </c>
      <c r="L47" s="65"/>
      <c r="M47" s="48">
        <v>350.82</v>
      </c>
    </row>
    <row r="48" spans="1:13" x14ac:dyDescent="0.3">
      <c r="A48" s="66" t="s">
        <v>51</v>
      </c>
      <c r="B48" s="83"/>
      <c r="C48" s="83"/>
      <c r="D48" s="67"/>
      <c r="E48" s="68">
        <v>719.19</v>
      </c>
      <c r="F48" s="87"/>
      <c r="G48" s="87"/>
      <c r="H48" s="69"/>
      <c r="I48" s="66">
        <f>521.59+453.82+521.57+521.57+521.57+549.7+549.7+549.7+549.7+549.7+599.05</f>
        <v>5887.67</v>
      </c>
      <c r="J48" s="67"/>
      <c r="K48" s="68">
        <f>E48+I48-M48</f>
        <v>5297.47</v>
      </c>
      <c r="L48" s="69"/>
      <c r="M48" s="5">
        <v>1309.3900000000001</v>
      </c>
    </row>
    <row r="49" spans="1:13" x14ac:dyDescent="0.3">
      <c r="A49" s="66" t="s">
        <v>11</v>
      </c>
      <c r="B49" s="83"/>
      <c r="C49" s="83"/>
      <c r="D49" s="67"/>
      <c r="E49" s="68">
        <v>1225.9000000000001</v>
      </c>
      <c r="F49" s="87"/>
      <c r="G49" s="87"/>
      <c r="H49" s="69"/>
      <c r="I49" s="68">
        <v>0</v>
      </c>
      <c r="J49" s="69"/>
      <c r="K49" s="68">
        <v>0</v>
      </c>
      <c r="L49" s="69"/>
      <c r="M49" s="5">
        <v>1225.9000000000001</v>
      </c>
    </row>
    <row r="50" spans="1:13" x14ac:dyDescent="0.3">
      <c r="A50" s="90"/>
      <c r="B50" s="91"/>
      <c r="C50" s="91"/>
      <c r="D50" s="78"/>
      <c r="E50" s="77"/>
      <c r="F50" s="88"/>
      <c r="G50" s="88"/>
      <c r="H50" s="89"/>
      <c r="I50" s="77">
        <f>SUM(I47:I49)</f>
        <v>9086.869999999999</v>
      </c>
      <c r="J50" s="78"/>
      <c r="K50" s="77">
        <f>SUM(K47:K49)</f>
        <v>8466.14</v>
      </c>
      <c r="L50" s="78"/>
      <c r="M50" s="4">
        <f>SUM(M47:M49)</f>
        <v>2886.11</v>
      </c>
    </row>
    <row r="51" spans="1:13" x14ac:dyDescent="0.3">
      <c r="A51" s="105" t="s">
        <v>86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7"/>
      <c r="M51" s="46">
        <v>841.95</v>
      </c>
    </row>
    <row r="52" spans="1:13" x14ac:dyDescent="0.3">
      <c r="A52" s="105" t="s">
        <v>87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7"/>
      <c r="M52" s="46">
        <v>105.36</v>
      </c>
    </row>
    <row r="53" spans="1:13" x14ac:dyDescent="0.3">
      <c r="A53" s="105" t="s">
        <v>82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7"/>
      <c r="M53" s="46">
        <v>1729.34</v>
      </c>
    </row>
    <row r="54" spans="1:13" x14ac:dyDescent="0.3">
      <c r="A54" s="73" t="s">
        <v>12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35">
        <v>4778.05</v>
      </c>
    </row>
    <row r="55" spans="1:13" x14ac:dyDescent="0.3">
      <c r="A55" s="51" t="s">
        <v>54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3"/>
      <c r="M55" s="35">
        <f>4417.26+89.41</f>
        <v>4506.67</v>
      </c>
    </row>
    <row r="56" spans="1:13" x14ac:dyDescent="0.3">
      <c r="A56" s="51" t="s">
        <v>85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3"/>
      <c r="M56" s="35">
        <v>6314.55</v>
      </c>
    </row>
    <row r="57" spans="1:13" x14ac:dyDescent="0.3">
      <c r="A57" s="51" t="s">
        <v>55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3"/>
      <c r="M57" s="35">
        <f>174.72+8631.78</f>
        <v>8806.5</v>
      </c>
    </row>
    <row r="58" spans="1:13" x14ac:dyDescent="0.3">
      <c r="A58" s="73" t="s">
        <v>52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">
        <v>141.04</v>
      </c>
    </row>
    <row r="59" spans="1:13" x14ac:dyDescent="0.3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2"/>
    </row>
    <row r="60" spans="1:13" ht="15.6" x14ac:dyDescent="0.3">
      <c r="A60" s="73" t="s">
        <v>111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9">
        <f>M26+M43+M50+M51+M52+M53+M54+M55+M56+M57+M58</f>
        <v>80210.289999999994</v>
      </c>
    </row>
    <row r="61" spans="1:13" x14ac:dyDescent="0.3">
      <c r="A61" s="73" t="s">
        <v>13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8">
        <f>E9+K27+K44</f>
        <v>-156887.72200000001</v>
      </c>
    </row>
    <row r="63" spans="1:13" x14ac:dyDescent="0.3">
      <c r="A63" s="49"/>
      <c r="B63" s="49"/>
      <c r="C63" s="49"/>
      <c r="D63" s="49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3">
      <c r="A64" s="49"/>
      <c r="B64" s="49"/>
      <c r="C64" s="49"/>
      <c r="D64" s="49"/>
      <c r="K64" s="50"/>
      <c r="L64" s="50"/>
      <c r="M64" s="50"/>
    </row>
  </sheetData>
  <mergeCells count="236">
    <mergeCell ref="K15:L15"/>
    <mergeCell ref="A31:B31"/>
    <mergeCell ref="C31:D31"/>
    <mergeCell ref="E31:F31"/>
    <mergeCell ref="G31:H31"/>
    <mergeCell ref="I31:J31"/>
    <mergeCell ref="K31:L31"/>
    <mergeCell ref="A28:M28"/>
    <mergeCell ref="A29:K29"/>
    <mergeCell ref="L29:M29"/>
    <mergeCell ref="A30:B30"/>
    <mergeCell ref="C30:D30"/>
    <mergeCell ref="E30:F30"/>
    <mergeCell ref="G30:H30"/>
    <mergeCell ref="I30:J30"/>
    <mergeCell ref="K30:L30"/>
    <mergeCell ref="K21:L21"/>
    <mergeCell ref="K22:L22"/>
    <mergeCell ref="K23:L23"/>
    <mergeCell ref="G23:H23"/>
    <mergeCell ref="G24:H24"/>
    <mergeCell ref="I20:J20"/>
    <mergeCell ref="I21:J21"/>
    <mergeCell ref="I22:J22"/>
    <mergeCell ref="A44:J44"/>
    <mergeCell ref="K44:L44"/>
    <mergeCell ref="A56:L56"/>
    <mergeCell ref="A51:L51"/>
    <mergeCell ref="A52:L52"/>
    <mergeCell ref="A42:B42"/>
    <mergeCell ref="C42:D42"/>
    <mergeCell ref="E42:F42"/>
    <mergeCell ref="G42:H42"/>
    <mergeCell ref="I42:J42"/>
    <mergeCell ref="K42:L42"/>
    <mergeCell ref="A43:B43"/>
    <mergeCell ref="C43:D43"/>
    <mergeCell ref="E43:F43"/>
    <mergeCell ref="G43:H43"/>
    <mergeCell ref="I43:J43"/>
    <mergeCell ref="K43:L43"/>
    <mergeCell ref="A53:L53"/>
    <mergeCell ref="I46:J46"/>
    <mergeCell ref="A45:M45"/>
    <mergeCell ref="A40:B40"/>
    <mergeCell ref="C40:D40"/>
    <mergeCell ref="E40:F40"/>
    <mergeCell ref="G40:H40"/>
    <mergeCell ref="I40:J40"/>
    <mergeCell ref="K40:L40"/>
    <mergeCell ref="A41:B41"/>
    <mergeCell ref="C41:D41"/>
    <mergeCell ref="E41:F41"/>
    <mergeCell ref="G41:H41"/>
    <mergeCell ref="I41:J41"/>
    <mergeCell ref="K41:L41"/>
    <mergeCell ref="A38:B38"/>
    <mergeCell ref="C38:D38"/>
    <mergeCell ref="E38:F38"/>
    <mergeCell ref="G38:H38"/>
    <mergeCell ref="I38:J38"/>
    <mergeCell ref="K38:L38"/>
    <mergeCell ref="A39:B39"/>
    <mergeCell ref="C39:D39"/>
    <mergeCell ref="E39:F39"/>
    <mergeCell ref="G39:H39"/>
    <mergeCell ref="I39:J39"/>
    <mergeCell ref="K39:L39"/>
    <mergeCell ref="A36:B36"/>
    <mergeCell ref="C36:D36"/>
    <mergeCell ref="E36:F36"/>
    <mergeCell ref="G36:H36"/>
    <mergeCell ref="I36:J36"/>
    <mergeCell ref="K36:L36"/>
    <mergeCell ref="A37:B37"/>
    <mergeCell ref="C37:D37"/>
    <mergeCell ref="E37:F37"/>
    <mergeCell ref="G37:H37"/>
    <mergeCell ref="I37:J37"/>
    <mergeCell ref="K37:L37"/>
    <mergeCell ref="E34:F34"/>
    <mergeCell ref="G34:H34"/>
    <mergeCell ref="I34:J34"/>
    <mergeCell ref="K34:L34"/>
    <mergeCell ref="A35:B35"/>
    <mergeCell ref="C35:D35"/>
    <mergeCell ref="E35:F35"/>
    <mergeCell ref="G35:H35"/>
    <mergeCell ref="I35:J35"/>
    <mergeCell ref="K35:L35"/>
    <mergeCell ref="A34:B34"/>
    <mergeCell ref="C34:D34"/>
    <mergeCell ref="A32:B32"/>
    <mergeCell ref="C32:D32"/>
    <mergeCell ref="E32:F32"/>
    <mergeCell ref="G32:H32"/>
    <mergeCell ref="I32:J32"/>
    <mergeCell ref="K32:L32"/>
    <mergeCell ref="A33:B33"/>
    <mergeCell ref="C33:D33"/>
    <mergeCell ref="E33:F33"/>
    <mergeCell ref="G33:H33"/>
    <mergeCell ref="I33:J33"/>
    <mergeCell ref="K33:L33"/>
    <mergeCell ref="I23:J23"/>
    <mergeCell ref="I24:J24"/>
    <mergeCell ref="A24:B24"/>
    <mergeCell ref="C20:D20"/>
    <mergeCell ref="C21:D21"/>
    <mergeCell ref="C22:D22"/>
    <mergeCell ref="C24:D24"/>
    <mergeCell ref="E20:F20"/>
    <mergeCell ref="E21:F21"/>
    <mergeCell ref="E22:F22"/>
    <mergeCell ref="E24:F24"/>
    <mergeCell ref="A23:B23"/>
    <mergeCell ref="K14:L14"/>
    <mergeCell ref="K18:L18"/>
    <mergeCell ref="K26:L26"/>
    <mergeCell ref="A26:B26"/>
    <mergeCell ref="C26:D26"/>
    <mergeCell ref="E26:F26"/>
    <mergeCell ref="G26:H26"/>
    <mergeCell ref="I26:J26"/>
    <mergeCell ref="A15:B15"/>
    <mergeCell ref="A18:B18"/>
    <mergeCell ref="C14:D14"/>
    <mergeCell ref="C18:D18"/>
    <mergeCell ref="E14:F14"/>
    <mergeCell ref="A25:B25"/>
    <mergeCell ref="C25:D25"/>
    <mergeCell ref="E25:F25"/>
    <mergeCell ref="K20:L20"/>
    <mergeCell ref="G25:H25"/>
    <mergeCell ref="I25:J25"/>
    <mergeCell ref="K25:L25"/>
    <mergeCell ref="A20:B20"/>
    <mergeCell ref="K24:L24"/>
    <mergeCell ref="A21:B21"/>
    <mergeCell ref="A22:B22"/>
    <mergeCell ref="G14:H14"/>
    <mergeCell ref="G18:H18"/>
    <mergeCell ref="I14:J14"/>
    <mergeCell ref="I18:J18"/>
    <mergeCell ref="A16:B16"/>
    <mergeCell ref="G17:H17"/>
    <mergeCell ref="I16:J16"/>
    <mergeCell ref="I17:J17"/>
    <mergeCell ref="A17:B17"/>
    <mergeCell ref="C16:D16"/>
    <mergeCell ref="C17:D17"/>
    <mergeCell ref="E16:F16"/>
    <mergeCell ref="E17:F17"/>
    <mergeCell ref="G16:H16"/>
    <mergeCell ref="E18:F18"/>
    <mergeCell ref="A14:B14"/>
    <mergeCell ref="C15:D15"/>
    <mergeCell ref="E15:F15"/>
    <mergeCell ref="G15:H15"/>
    <mergeCell ref="I15:J15"/>
    <mergeCell ref="C13:D13"/>
    <mergeCell ref="E13:F13"/>
    <mergeCell ref="G13:H13"/>
    <mergeCell ref="L8:M8"/>
    <mergeCell ref="L9:M9"/>
    <mergeCell ref="A10:M10"/>
    <mergeCell ref="A11:M11"/>
    <mergeCell ref="L12:M12"/>
    <mergeCell ref="A12:K12"/>
    <mergeCell ref="A9:D9"/>
    <mergeCell ref="E9:F9"/>
    <mergeCell ref="G9:K9"/>
    <mergeCell ref="A27:J27"/>
    <mergeCell ref="K27:L27"/>
    <mergeCell ref="A1:M1"/>
    <mergeCell ref="A2:D2"/>
    <mergeCell ref="E2:I2"/>
    <mergeCell ref="J2:M2"/>
    <mergeCell ref="A3:B3"/>
    <mergeCell ref="H3:M3"/>
    <mergeCell ref="A4:G4"/>
    <mergeCell ref="H4:M4"/>
    <mergeCell ref="A7:F7"/>
    <mergeCell ref="G7:M7"/>
    <mergeCell ref="I19:J19"/>
    <mergeCell ref="C23:D23"/>
    <mergeCell ref="E23:F23"/>
    <mergeCell ref="G20:H20"/>
    <mergeCell ref="G21:H21"/>
    <mergeCell ref="G22:H22"/>
    <mergeCell ref="A5:G5"/>
    <mergeCell ref="H5:M5"/>
    <mergeCell ref="A8:D8"/>
    <mergeCell ref="E8:F8"/>
    <mergeCell ref="G8:K8"/>
    <mergeCell ref="A13:B13"/>
    <mergeCell ref="A58:L58"/>
    <mergeCell ref="I48:J48"/>
    <mergeCell ref="I49:J49"/>
    <mergeCell ref="I50:J50"/>
    <mergeCell ref="K46:L46"/>
    <mergeCell ref="K48:L48"/>
    <mergeCell ref="K49:L49"/>
    <mergeCell ref="K50:L50"/>
    <mergeCell ref="A46:D46"/>
    <mergeCell ref="A48:D48"/>
    <mergeCell ref="A49:D49"/>
    <mergeCell ref="E46:H46"/>
    <mergeCell ref="E48:H48"/>
    <mergeCell ref="E49:H49"/>
    <mergeCell ref="E50:H50"/>
    <mergeCell ref="A50:D50"/>
    <mergeCell ref="A63:D63"/>
    <mergeCell ref="A64:D64"/>
    <mergeCell ref="K64:M64"/>
    <mergeCell ref="A57:L57"/>
    <mergeCell ref="A55:L55"/>
    <mergeCell ref="A6:G6"/>
    <mergeCell ref="H6:M6"/>
    <mergeCell ref="K16:L16"/>
    <mergeCell ref="K17:L17"/>
    <mergeCell ref="A47:D47"/>
    <mergeCell ref="E47:H47"/>
    <mergeCell ref="I47:J47"/>
    <mergeCell ref="K47:L47"/>
    <mergeCell ref="K19:L19"/>
    <mergeCell ref="A19:B19"/>
    <mergeCell ref="C19:D19"/>
    <mergeCell ref="E19:F19"/>
    <mergeCell ref="G19:H19"/>
    <mergeCell ref="A59:M59"/>
    <mergeCell ref="A60:L60"/>
    <mergeCell ref="A61:L61"/>
    <mergeCell ref="A54:L54"/>
    <mergeCell ref="I13:J13"/>
    <mergeCell ref="K13:L13"/>
  </mergeCells>
  <pageMargins left="0.39370078740157483" right="7.874015748031496E-2" top="0.35433070866141736" bottom="0.35433070866141736" header="0" footer="0"/>
  <pageSetup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P102"/>
  <sheetViews>
    <sheetView topLeftCell="A10" zoomScaleNormal="100" workbookViewId="0">
      <selection activeCell="L14" sqref="L14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5" x14ac:dyDescent="0.3">
      <c r="B1" s="10"/>
      <c r="C1" s="11"/>
      <c r="D1" s="12"/>
      <c r="E1" s="13"/>
      <c r="F1" s="13"/>
      <c r="G1" s="10"/>
      <c r="H1" s="10"/>
    </row>
    <row r="2" spans="2:15" ht="18" x14ac:dyDescent="0.35">
      <c r="B2" s="15" t="s">
        <v>14</v>
      </c>
      <c r="C2" s="15"/>
      <c r="D2" s="16"/>
      <c r="E2" s="16"/>
      <c r="F2" s="16"/>
      <c r="G2" s="16"/>
      <c r="H2" s="17"/>
      <c r="I2" s="17"/>
    </row>
    <row r="3" spans="2:15" ht="18" x14ac:dyDescent="0.35">
      <c r="B3" s="15" t="s">
        <v>56</v>
      </c>
      <c r="C3" s="15"/>
      <c r="D3" s="16"/>
      <c r="E3" s="16"/>
      <c r="F3" s="16"/>
      <c r="G3" s="16"/>
      <c r="H3" s="17"/>
      <c r="I3" s="17"/>
    </row>
    <row r="4" spans="2:15" ht="18" x14ac:dyDescent="0.35">
      <c r="B4" s="15" t="s">
        <v>90</v>
      </c>
      <c r="C4" s="15"/>
      <c r="D4" s="18"/>
      <c r="E4" s="18"/>
      <c r="F4" s="15"/>
      <c r="G4" s="16"/>
      <c r="H4" s="17"/>
      <c r="I4" s="17"/>
    </row>
    <row r="5" spans="2:15" ht="18" x14ac:dyDescent="0.35">
      <c r="B5" s="15" t="s">
        <v>107</v>
      </c>
      <c r="C5" s="15"/>
      <c r="D5" s="18"/>
      <c r="E5" s="18"/>
      <c r="F5" s="15"/>
      <c r="G5" s="16"/>
      <c r="H5" s="17"/>
      <c r="I5" s="17"/>
    </row>
    <row r="6" spans="2:15" ht="18" x14ac:dyDescent="0.35">
      <c r="B6" s="27" t="s">
        <v>57</v>
      </c>
      <c r="C6" s="27"/>
      <c r="D6" s="28"/>
      <c r="E6" s="28"/>
      <c r="F6" s="27"/>
      <c r="G6" s="29"/>
      <c r="H6" s="29"/>
      <c r="I6" s="29"/>
      <c r="J6" s="30"/>
    </row>
    <row r="7" spans="2:15" x14ac:dyDescent="0.3">
      <c r="B7" s="19"/>
      <c r="C7" s="19"/>
      <c r="D7" s="19"/>
      <c r="E7" s="19"/>
      <c r="F7" s="19"/>
      <c r="G7" s="19"/>
      <c r="H7" s="20" t="s">
        <v>15</v>
      </c>
      <c r="I7" s="21">
        <f ca="1">TODAY()</f>
        <v>45379</v>
      </c>
    </row>
    <row r="8" spans="2:15" ht="12.75" customHeight="1" x14ac:dyDescent="0.3">
      <c r="B8" s="124" t="s">
        <v>16</v>
      </c>
      <c r="C8" s="115" t="s">
        <v>22</v>
      </c>
      <c r="D8" s="122" t="s">
        <v>17</v>
      </c>
      <c r="E8" s="117"/>
      <c r="F8" s="115" t="s">
        <v>18</v>
      </c>
      <c r="G8" s="115" t="s">
        <v>19</v>
      </c>
      <c r="H8" s="115" t="s">
        <v>20</v>
      </c>
      <c r="I8" s="117" t="s">
        <v>21</v>
      </c>
    </row>
    <row r="9" spans="2:15" ht="24" customHeight="1" x14ac:dyDescent="0.3">
      <c r="B9" s="125"/>
      <c r="C9" s="116"/>
      <c r="D9" s="123"/>
      <c r="E9" s="118"/>
      <c r="F9" s="126"/>
      <c r="G9" s="126"/>
      <c r="H9" s="116"/>
      <c r="I9" s="118"/>
    </row>
    <row r="10" spans="2:15" x14ac:dyDescent="0.3">
      <c r="B10" s="119" t="s">
        <v>108</v>
      </c>
      <c r="C10" s="120"/>
      <c r="D10" s="120"/>
      <c r="E10" s="120"/>
      <c r="F10" s="120"/>
      <c r="G10" s="120"/>
      <c r="H10" s="120"/>
      <c r="I10" s="121"/>
    </row>
    <row r="11" spans="2:15" ht="50.25" customHeight="1" x14ac:dyDescent="0.3">
      <c r="B11" s="22">
        <v>1</v>
      </c>
      <c r="C11" s="23" t="s">
        <v>110</v>
      </c>
      <c r="D11" s="110" t="s">
        <v>23</v>
      </c>
      <c r="E11" s="111"/>
      <c r="F11" s="24" t="s">
        <v>112</v>
      </c>
      <c r="G11" s="25" t="s">
        <v>24</v>
      </c>
      <c r="H11" s="25">
        <v>1</v>
      </c>
      <c r="I11" s="26">
        <f>(35682.37*1.9%)+(27342.95*1.6%)</f>
        <v>1115.4522300000001</v>
      </c>
    </row>
    <row r="12" spans="2:15" ht="55.5" customHeight="1" x14ac:dyDescent="0.3">
      <c r="B12" s="22">
        <v>2</v>
      </c>
      <c r="C12" s="23" t="s">
        <v>110</v>
      </c>
      <c r="D12" s="110" t="s">
        <v>23</v>
      </c>
      <c r="E12" s="111"/>
      <c r="F12" s="24" t="s">
        <v>182</v>
      </c>
      <c r="G12" s="25" t="s">
        <v>58</v>
      </c>
      <c r="H12" s="25">
        <v>1</v>
      </c>
      <c r="I12" s="26">
        <f>1838.28*0.05</f>
        <v>91.914000000000001</v>
      </c>
      <c r="O12" s="45"/>
    </row>
    <row r="13" spans="2:15" ht="24.75" customHeight="1" x14ac:dyDescent="0.3">
      <c r="B13" s="22">
        <v>3</v>
      </c>
      <c r="C13" s="23" t="s">
        <v>110</v>
      </c>
      <c r="D13" s="110" t="s">
        <v>23</v>
      </c>
      <c r="E13" s="111"/>
      <c r="F13" s="24" t="s">
        <v>114</v>
      </c>
      <c r="G13" s="25" t="s">
        <v>58</v>
      </c>
      <c r="H13" s="25">
        <v>1</v>
      </c>
      <c r="I13" s="26">
        <v>1307</v>
      </c>
    </row>
    <row r="14" spans="2:15" ht="24.75" customHeight="1" x14ac:dyDescent="0.3">
      <c r="B14" s="22">
        <v>4</v>
      </c>
      <c r="C14" s="23" t="s">
        <v>110</v>
      </c>
      <c r="D14" s="110" t="s">
        <v>23</v>
      </c>
      <c r="E14" s="111"/>
      <c r="F14" s="24" t="s">
        <v>95</v>
      </c>
      <c r="G14" s="25" t="s">
        <v>58</v>
      </c>
      <c r="H14" s="25">
        <v>1</v>
      </c>
      <c r="I14" s="26">
        <v>1500</v>
      </c>
    </row>
    <row r="15" spans="2:15" ht="24.75" customHeight="1" x14ac:dyDescent="0.3">
      <c r="B15" s="22">
        <v>5</v>
      </c>
      <c r="C15" s="23" t="s">
        <v>110</v>
      </c>
      <c r="D15" s="110" t="s">
        <v>23</v>
      </c>
      <c r="E15" s="111"/>
      <c r="F15" s="24" t="s">
        <v>129</v>
      </c>
      <c r="G15" s="25" t="s">
        <v>58</v>
      </c>
      <c r="H15" s="25">
        <v>1</v>
      </c>
      <c r="I15" s="26">
        <v>450</v>
      </c>
    </row>
    <row r="16" spans="2:15" ht="24.75" customHeight="1" x14ac:dyDescent="0.3">
      <c r="B16" s="22">
        <v>6</v>
      </c>
      <c r="C16" s="23" t="s">
        <v>110</v>
      </c>
      <c r="D16" s="110" t="s">
        <v>23</v>
      </c>
      <c r="E16" s="111"/>
      <c r="F16" s="24" t="s">
        <v>93</v>
      </c>
      <c r="G16" s="25" t="s">
        <v>60</v>
      </c>
      <c r="H16" s="25">
        <v>1</v>
      </c>
      <c r="I16" s="26">
        <v>5520</v>
      </c>
    </row>
    <row r="17" spans="2:9" ht="15.75" customHeight="1" x14ac:dyDescent="0.3">
      <c r="B17" s="112" t="s">
        <v>109</v>
      </c>
      <c r="C17" s="113"/>
      <c r="D17" s="113"/>
      <c r="E17" s="113"/>
      <c r="F17" s="113"/>
      <c r="G17" s="113"/>
      <c r="H17" s="114"/>
      <c r="I17" s="37">
        <f>SUM(I11:I16)</f>
        <v>9984.3662299999996</v>
      </c>
    </row>
    <row r="18" spans="2:9" x14ac:dyDescent="0.3">
      <c r="B18" s="119" t="s">
        <v>117</v>
      </c>
      <c r="C18" s="120"/>
      <c r="D18" s="120"/>
      <c r="E18" s="120"/>
      <c r="F18" s="120"/>
      <c r="G18" s="120"/>
      <c r="H18" s="120"/>
      <c r="I18" s="121"/>
    </row>
    <row r="19" spans="2:9" ht="24.75" customHeight="1" x14ac:dyDescent="0.3">
      <c r="B19" s="22">
        <v>1</v>
      </c>
      <c r="C19" s="23" t="s">
        <v>121</v>
      </c>
      <c r="D19" s="110" t="s">
        <v>23</v>
      </c>
      <c r="E19" s="111"/>
      <c r="F19" s="24" t="s">
        <v>92</v>
      </c>
      <c r="G19" s="25" t="s">
        <v>58</v>
      </c>
      <c r="H19" s="25">
        <v>1</v>
      </c>
      <c r="I19" s="26">
        <v>1500</v>
      </c>
    </row>
    <row r="20" spans="2:9" ht="24.75" customHeight="1" x14ac:dyDescent="0.3">
      <c r="B20" s="22">
        <v>2</v>
      </c>
      <c r="C20" s="23" t="s">
        <v>121</v>
      </c>
      <c r="D20" s="110" t="s">
        <v>23</v>
      </c>
      <c r="E20" s="111"/>
      <c r="F20" s="24" t="s">
        <v>93</v>
      </c>
      <c r="G20" s="25" t="s">
        <v>60</v>
      </c>
      <c r="H20" s="25">
        <v>1</v>
      </c>
      <c r="I20" s="26">
        <v>5520</v>
      </c>
    </row>
    <row r="21" spans="2:9" ht="51.75" customHeight="1" x14ac:dyDescent="0.3">
      <c r="B21" s="22">
        <v>3</v>
      </c>
      <c r="C21" s="23" t="s">
        <v>121</v>
      </c>
      <c r="D21" s="110" t="s">
        <v>23</v>
      </c>
      <c r="E21" s="111"/>
      <c r="F21" s="24" t="s">
        <v>112</v>
      </c>
      <c r="G21" s="25" t="s">
        <v>24</v>
      </c>
      <c r="H21" s="25">
        <v>1</v>
      </c>
      <c r="I21" s="26">
        <f>(35682.37*1.9%)+(38550.84*1.6%)</f>
        <v>1294.77847</v>
      </c>
    </row>
    <row r="22" spans="2:9" ht="55.5" customHeight="1" x14ac:dyDescent="0.3">
      <c r="B22" s="22">
        <v>4</v>
      </c>
      <c r="C22" s="23" t="s">
        <v>121</v>
      </c>
      <c r="D22" s="110" t="s">
        <v>23</v>
      </c>
      <c r="E22" s="111"/>
      <c r="F22" s="24" t="s">
        <v>182</v>
      </c>
      <c r="G22" s="25" t="s">
        <v>58</v>
      </c>
      <c r="H22" s="25">
        <v>1</v>
      </c>
      <c r="I22" s="26">
        <f>1838.28*0.05</f>
        <v>91.914000000000001</v>
      </c>
    </row>
    <row r="23" spans="2:9" ht="15.75" customHeight="1" x14ac:dyDescent="0.3">
      <c r="B23" s="112" t="s">
        <v>118</v>
      </c>
      <c r="C23" s="113"/>
      <c r="D23" s="113"/>
      <c r="E23" s="113"/>
      <c r="F23" s="113"/>
      <c r="G23" s="113"/>
      <c r="H23" s="114"/>
      <c r="I23" s="37">
        <f>SUM(I19:I22)</f>
        <v>8406.69247</v>
      </c>
    </row>
    <row r="24" spans="2:9" x14ac:dyDescent="0.3">
      <c r="B24" s="119" t="s">
        <v>119</v>
      </c>
      <c r="C24" s="120"/>
      <c r="D24" s="120"/>
      <c r="E24" s="120"/>
      <c r="F24" s="120"/>
      <c r="G24" s="120"/>
      <c r="H24" s="120"/>
      <c r="I24" s="121"/>
    </row>
    <row r="25" spans="2:9" ht="25.5" customHeight="1" x14ac:dyDescent="0.3">
      <c r="B25" s="22">
        <v>1</v>
      </c>
      <c r="C25" s="23" t="s">
        <v>122</v>
      </c>
      <c r="D25" s="110" t="s">
        <v>23</v>
      </c>
      <c r="E25" s="111"/>
      <c r="F25" s="36" t="s">
        <v>94</v>
      </c>
      <c r="G25" s="25" t="s">
        <v>58</v>
      </c>
      <c r="H25" s="25">
        <v>1</v>
      </c>
      <c r="I25" s="26">
        <v>1500</v>
      </c>
    </row>
    <row r="26" spans="2:9" ht="28.5" customHeight="1" x14ac:dyDescent="0.3">
      <c r="B26" s="22">
        <v>2</v>
      </c>
      <c r="C26" s="23" t="s">
        <v>122</v>
      </c>
      <c r="D26" s="110" t="s">
        <v>23</v>
      </c>
      <c r="E26" s="111"/>
      <c r="F26" s="24" t="s">
        <v>93</v>
      </c>
      <c r="G26" s="25" t="s">
        <v>60</v>
      </c>
      <c r="H26" s="25">
        <v>1</v>
      </c>
      <c r="I26" s="26">
        <v>5520</v>
      </c>
    </row>
    <row r="27" spans="2:9" ht="26.4" x14ac:dyDescent="0.3">
      <c r="B27" s="22">
        <v>3</v>
      </c>
      <c r="C27" s="23" t="s">
        <v>122</v>
      </c>
      <c r="D27" s="110" t="s">
        <v>23</v>
      </c>
      <c r="E27" s="111"/>
      <c r="F27" s="24" t="s">
        <v>96</v>
      </c>
      <c r="G27" s="25" t="s">
        <v>58</v>
      </c>
      <c r="H27" s="25">
        <v>1</v>
      </c>
      <c r="I27" s="26">
        <v>3280</v>
      </c>
    </row>
    <row r="28" spans="2:9" ht="55.5" customHeight="1" x14ac:dyDescent="0.3">
      <c r="B28" s="22">
        <v>4</v>
      </c>
      <c r="C28" s="23" t="s">
        <v>122</v>
      </c>
      <c r="D28" s="110" t="s">
        <v>23</v>
      </c>
      <c r="E28" s="111"/>
      <c r="F28" s="24" t="s">
        <v>182</v>
      </c>
      <c r="G28" s="25" t="s">
        <v>58</v>
      </c>
      <c r="H28" s="25">
        <v>1</v>
      </c>
      <c r="I28" s="26">
        <f>1838.28*0.05</f>
        <v>91.914000000000001</v>
      </c>
    </row>
    <row r="29" spans="2:9" ht="35.25" customHeight="1" x14ac:dyDescent="0.3">
      <c r="B29" s="22">
        <v>5</v>
      </c>
      <c r="C29" s="23" t="s">
        <v>122</v>
      </c>
      <c r="D29" s="110" t="s">
        <v>23</v>
      </c>
      <c r="E29" s="111"/>
      <c r="F29" s="24" t="s">
        <v>123</v>
      </c>
      <c r="G29" s="25" t="s">
        <v>58</v>
      </c>
      <c r="H29" s="25">
        <v>1</v>
      </c>
      <c r="I29" s="26">
        <v>3778</v>
      </c>
    </row>
    <row r="30" spans="2:9" ht="52.8" x14ac:dyDescent="0.3">
      <c r="B30" s="22">
        <v>6</v>
      </c>
      <c r="C30" s="23" t="s">
        <v>122</v>
      </c>
      <c r="D30" s="110" t="s">
        <v>23</v>
      </c>
      <c r="E30" s="111"/>
      <c r="F30" s="24" t="s">
        <v>112</v>
      </c>
      <c r="G30" s="25" t="s">
        <v>24</v>
      </c>
      <c r="H30" s="25">
        <v>1</v>
      </c>
      <c r="I30" s="26">
        <f>(35682.37*1.9%)+(38785.13*1.6%)</f>
        <v>1298.52711</v>
      </c>
    </row>
    <row r="31" spans="2:9" x14ac:dyDescent="0.3">
      <c r="B31" s="112" t="s">
        <v>120</v>
      </c>
      <c r="C31" s="113"/>
      <c r="D31" s="113"/>
      <c r="E31" s="113"/>
      <c r="F31" s="113"/>
      <c r="G31" s="113"/>
      <c r="H31" s="114"/>
      <c r="I31" s="37">
        <f>SUM(I25:I30)</f>
        <v>15468.44111</v>
      </c>
    </row>
    <row r="32" spans="2:9" x14ac:dyDescent="0.3">
      <c r="B32" s="119" t="s">
        <v>124</v>
      </c>
      <c r="C32" s="120"/>
      <c r="D32" s="120"/>
      <c r="E32" s="120"/>
      <c r="F32" s="120"/>
      <c r="G32" s="120"/>
      <c r="H32" s="120"/>
      <c r="I32" s="121"/>
    </row>
    <row r="33" spans="2:9" ht="27.75" customHeight="1" x14ac:dyDescent="0.3">
      <c r="B33" s="22">
        <v>1</v>
      </c>
      <c r="C33" s="23" t="s">
        <v>126</v>
      </c>
      <c r="D33" s="110" t="s">
        <v>23</v>
      </c>
      <c r="E33" s="111"/>
      <c r="F33" s="24" t="s">
        <v>127</v>
      </c>
      <c r="G33" s="25" t="s">
        <v>58</v>
      </c>
      <c r="H33" s="25">
        <v>1</v>
      </c>
      <c r="I33" s="26">
        <v>1000</v>
      </c>
    </row>
    <row r="34" spans="2:9" ht="45" customHeight="1" x14ac:dyDescent="0.3">
      <c r="B34" s="22">
        <v>2</v>
      </c>
      <c r="C34" s="23" t="s">
        <v>126</v>
      </c>
      <c r="D34" s="110" t="s">
        <v>23</v>
      </c>
      <c r="E34" s="111"/>
      <c r="F34" s="24" t="s">
        <v>185</v>
      </c>
      <c r="G34" s="25" t="s">
        <v>58</v>
      </c>
      <c r="H34" s="25">
        <v>1</v>
      </c>
      <c r="I34" s="26">
        <v>5655</v>
      </c>
    </row>
    <row r="35" spans="2:9" ht="55.5" customHeight="1" x14ac:dyDescent="0.3">
      <c r="B35" s="22">
        <v>3</v>
      </c>
      <c r="C35" s="23" t="s">
        <v>126</v>
      </c>
      <c r="D35" s="110" t="s">
        <v>23</v>
      </c>
      <c r="E35" s="111"/>
      <c r="F35" s="24" t="s">
        <v>182</v>
      </c>
      <c r="G35" s="25" t="s">
        <v>58</v>
      </c>
      <c r="H35" s="25">
        <v>1</v>
      </c>
      <c r="I35" s="26">
        <f>1838.28*0.05</f>
        <v>91.914000000000001</v>
      </c>
    </row>
    <row r="36" spans="2:9" ht="26.4" x14ac:dyDescent="0.3">
      <c r="B36" s="22">
        <v>4</v>
      </c>
      <c r="C36" s="23" t="s">
        <v>126</v>
      </c>
      <c r="D36" s="110" t="s">
        <v>23</v>
      </c>
      <c r="E36" s="111"/>
      <c r="F36" s="24" t="s">
        <v>93</v>
      </c>
      <c r="G36" s="25" t="s">
        <v>24</v>
      </c>
      <c r="H36" s="25">
        <v>1</v>
      </c>
      <c r="I36" s="26">
        <v>5520</v>
      </c>
    </row>
    <row r="37" spans="2:9" ht="52.8" x14ac:dyDescent="0.3">
      <c r="B37" s="22">
        <v>5</v>
      </c>
      <c r="C37" s="23" t="s">
        <v>126</v>
      </c>
      <c r="D37" s="110" t="s">
        <v>23</v>
      </c>
      <c r="E37" s="111"/>
      <c r="F37" s="24" t="s">
        <v>112</v>
      </c>
      <c r="G37" s="25" t="s">
        <v>24</v>
      </c>
      <c r="H37" s="25">
        <v>1</v>
      </c>
      <c r="I37" s="26">
        <f>(36116.3*1.9%)+(32024.65*1.6%)</f>
        <v>1198.6041</v>
      </c>
    </row>
    <row r="38" spans="2:9" x14ac:dyDescent="0.3">
      <c r="B38" s="112" t="s">
        <v>125</v>
      </c>
      <c r="C38" s="113"/>
      <c r="D38" s="113"/>
      <c r="E38" s="113"/>
      <c r="F38" s="113"/>
      <c r="G38" s="113"/>
      <c r="H38" s="114"/>
      <c r="I38" s="37">
        <f>SUM(I33:I37)</f>
        <v>13465.518100000001</v>
      </c>
    </row>
    <row r="39" spans="2:9" x14ac:dyDescent="0.3">
      <c r="B39" s="119" t="s">
        <v>130</v>
      </c>
      <c r="C39" s="120"/>
      <c r="D39" s="120"/>
      <c r="E39" s="120"/>
      <c r="F39" s="120"/>
      <c r="G39" s="120"/>
      <c r="H39" s="120"/>
      <c r="I39" s="121"/>
    </row>
    <row r="40" spans="2:9" ht="26.4" x14ac:dyDescent="0.3">
      <c r="B40" s="22">
        <v>1</v>
      </c>
      <c r="C40" s="23" t="s">
        <v>131</v>
      </c>
      <c r="D40" s="110" t="s">
        <v>23</v>
      </c>
      <c r="E40" s="111"/>
      <c r="F40" s="24" t="s">
        <v>136</v>
      </c>
      <c r="G40" s="25" t="s">
        <v>58</v>
      </c>
      <c r="H40" s="25">
        <v>1</v>
      </c>
      <c r="I40" s="26">
        <v>1000</v>
      </c>
    </row>
    <row r="41" spans="2:9" ht="26.4" x14ac:dyDescent="0.3">
      <c r="B41" s="22">
        <v>2</v>
      </c>
      <c r="C41" s="23" t="s">
        <v>131</v>
      </c>
      <c r="D41" s="110" t="s">
        <v>23</v>
      </c>
      <c r="E41" s="111"/>
      <c r="F41" s="24" t="s">
        <v>93</v>
      </c>
      <c r="G41" s="25" t="s">
        <v>58</v>
      </c>
      <c r="H41" s="25">
        <v>1</v>
      </c>
      <c r="I41" s="26">
        <v>5520</v>
      </c>
    </row>
    <row r="42" spans="2:9" ht="55.5" customHeight="1" x14ac:dyDescent="0.3">
      <c r="B42" s="22">
        <v>3</v>
      </c>
      <c r="C42" s="23" t="s">
        <v>131</v>
      </c>
      <c r="D42" s="110" t="s">
        <v>23</v>
      </c>
      <c r="E42" s="111"/>
      <c r="F42" s="24" t="s">
        <v>182</v>
      </c>
      <c r="G42" s="25" t="s">
        <v>58</v>
      </c>
      <c r="H42" s="25">
        <v>1</v>
      </c>
      <c r="I42" s="26">
        <f>1838.28*0.05</f>
        <v>91.914000000000001</v>
      </c>
    </row>
    <row r="43" spans="2:9" ht="52.8" x14ac:dyDescent="0.3">
      <c r="B43" s="22">
        <v>4</v>
      </c>
      <c r="C43" s="23" t="s">
        <v>131</v>
      </c>
      <c r="D43" s="110" t="s">
        <v>23</v>
      </c>
      <c r="E43" s="111"/>
      <c r="F43" s="24" t="s">
        <v>112</v>
      </c>
      <c r="G43" s="25" t="s">
        <v>24</v>
      </c>
      <c r="H43" s="25">
        <v>1</v>
      </c>
      <c r="I43" s="26">
        <f>(36550.32*1.9%)+(36550.32*1.6%)</f>
        <v>1279.2611999999999</v>
      </c>
    </row>
    <row r="44" spans="2:9" ht="26.4" x14ac:dyDescent="0.3">
      <c r="B44" s="22">
        <v>5</v>
      </c>
      <c r="C44" s="23" t="s">
        <v>131</v>
      </c>
      <c r="D44" s="110" t="s">
        <v>23</v>
      </c>
      <c r="E44" s="111"/>
      <c r="F44" s="24" t="s">
        <v>183</v>
      </c>
      <c r="G44" s="25" t="s">
        <v>58</v>
      </c>
      <c r="H44" s="25">
        <v>1</v>
      </c>
      <c r="I44" s="26">
        <v>3500</v>
      </c>
    </row>
    <row r="45" spans="2:9" x14ac:dyDescent="0.3">
      <c r="B45" s="112" t="s">
        <v>135</v>
      </c>
      <c r="C45" s="113"/>
      <c r="D45" s="113"/>
      <c r="E45" s="113"/>
      <c r="F45" s="113"/>
      <c r="G45" s="113"/>
      <c r="H45" s="114"/>
      <c r="I45" s="37">
        <f>SUM(I40:I44)</f>
        <v>11391.1752</v>
      </c>
    </row>
    <row r="46" spans="2:9" x14ac:dyDescent="0.3">
      <c r="B46" s="119" t="s">
        <v>137</v>
      </c>
      <c r="C46" s="120"/>
      <c r="D46" s="120"/>
      <c r="E46" s="120"/>
      <c r="F46" s="120"/>
      <c r="G46" s="120"/>
      <c r="H46" s="120"/>
      <c r="I46" s="121"/>
    </row>
    <row r="47" spans="2:9" ht="28.5" customHeight="1" x14ac:dyDescent="0.3">
      <c r="B47" s="22">
        <v>1</v>
      </c>
      <c r="C47" s="23" t="s">
        <v>138</v>
      </c>
      <c r="D47" s="110" t="s">
        <v>23</v>
      </c>
      <c r="E47" s="111"/>
      <c r="F47" s="36" t="s">
        <v>59</v>
      </c>
      <c r="G47" s="25" t="s">
        <v>58</v>
      </c>
      <c r="H47" s="25">
        <v>1</v>
      </c>
      <c r="I47" s="26">
        <v>24550</v>
      </c>
    </row>
    <row r="48" spans="2:9" ht="39.6" x14ac:dyDescent="0.3">
      <c r="B48" s="22">
        <v>2</v>
      </c>
      <c r="C48" s="23" t="s">
        <v>138</v>
      </c>
      <c r="D48" s="110" t="s">
        <v>23</v>
      </c>
      <c r="E48" s="111"/>
      <c r="F48" s="36" t="s">
        <v>140</v>
      </c>
      <c r="G48" s="25" t="s">
        <v>58</v>
      </c>
      <c r="H48" s="25">
        <v>1</v>
      </c>
      <c r="I48" s="26">
        <v>35200</v>
      </c>
    </row>
    <row r="49" spans="2:9" ht="26.4" x14ac:dyDescent="0.3">
      <c r="B49" s="22">
        <v>3</v>
      </c>
      <c r="C49" s="23" t="s">
        <v>138</v>
      </c>
      <c r="D49" s="110" t="s">
        <v>23</v>
      </c>
      <c r="E49" s="111"/>
      <c r="F49" s="24" t="s">
        <v>93</v>
      </c>
      <c r="G49" s="25" t="s">
        <v>58</v>
      </c>
      <c r="H49" s="25">
        <v>1</v>
      </c>
      <c r="I49" s="26">
        <v>5520</v>
      </c>
    </row>
    <row r="50" spans="2:9" ht="55.5" customHeight="1" x14ac:dyDescent="0.3">
      <c r="B50" s="22">
        <v>4</v>
      </c>
      <c r="C50" s="23" t="s">
        <v>138</v>
      </c>
      <c r="D50" s="110" t="s">
        <v>23</v>
      </c>
      <c r="E50" s="111"/>
      <c r="F50" s="24" t="s">
        <v>182</v>
      </c>
      <c r="G50" s="25" t="s">
        <v>58</v>
      </c>
      <c r="H50" s="25">
        <v>1</v>
      </c>
      <c r="I50" s="26">
        <f>1838.28*0.05</f>
        <v>91.914000000000001</v>
      </c>
    </row>
    <row r="51" spans="2:9" ht="52.8" x14ac:dyDescent="0.3">
      <c r="B51" s="22">
        <v>5</v>
      </c>
      <c r="C51" s="23" t="s">
        <v>138</v>
      </c>
      <c r="D51" s="110" t="s">
        <v>23</v>
      </c>
      <c r="E51" s="111"/>
      <c r="F51" s="24" t="s">
        <v>112</v>
      </c>
      <c r="G51" s="25" t="s">
        <v>60</v>
      </c>
      <c r="H51" s="25">
        <v>1</v>
      </c>
      <c r="I51" s="26">
        <f>(36550.32*1.9%)+(33481.77*1.6%)</f>
        <v>1230.1643999999999</v>
      </c>
    </row>
    <row r="52" spans="2:9" x14ac:dyDescent="0.3">
      <c r="B52" s="112" t="s">
        <v>139</v>
      </c>
      <c r="C52" s="113"/>
      <c r="D52" s="113"/>
      <c r="E52" s="113"/>
      <c r="F52" s="113"/>
      <c r="G52" s="113"/>
      <c r="H52" s="114"/>
      <c r="I52" s="37">
        <f>SUM(I47:I51)</f>
        <v>66592.078399999999</v>
      </c>
    </row>
    <row r="53" spans="2:9" x14ac:dyDescent="0.3">
      <c r="B53" s="119" t="s">
        <v>141</v>
      </c>
      <c r="C53" s="120"/>
      <c r="D53" s="120"/>
      <c r="E53" s="120"/>
      <c r="F53" s="120"/>
      <c r="G53" s="120"/>
      <c r="H53" s="120"/>
      <c r="I53" s="121"/>
    </row>
    <row r="54" spans="2:9" ht="30.75" customHeight="1" x14ac:dyDescent="0.3">
      <c r="B54" s="22">
        <v>1</v>
      </c>
      <c r="C54" s="23" t="s">
        <v>145</v>
      </c>
      <c r="D54" s="110" t="s">
        <v>23</v>
      </c>
      <c r="E54" s="111"/>
      <c r="F54" s="36" t="s">
        <v>143</v>
      </c>
      <c r="G54" s="25" t="s">
        <v>58</v>
      </c>
      <c r="H54" s="25">
        <v>1</v>
      </c>
      <c r="I54" s="26">
        <v>1500</v>
      </c>
    </row>
    <row r="55" spans="2:9" x14ac:dyDescent="0.3">
      <c r="B55" s="22">
        <v>2</v>
      </c>
      <c r="C55" s="23" t="s">
        <v>145</v>
      </c>
      <c r="D55" s="110" t="s">
        <v>23</v>
      </c>
      <c r="E55" s="111"/>
      <c r="F55" s="36" t="s">
        <v>144</v>
      </c>
      <c r="G55" s="25" t="s">
        <v>58</v>
      </c>
      <c r="H55" s="25">
        <v>1</v>
      </c>
      <c r="I55" s="26">
        <v>8084</v>
      </c>
    </row>
    <row r="56" spans="2:9" ht="26.4" x14ac:dyDescent="0.3">
      <c r="B56" s="22">
        <v>3</v>
      </c>
      <c r="C56" s="23" t="s">
        <v>145</v>
      </c>
      <c r="D56" s="110" t="s">
        <v>23</v>
      </c>
      <c r="E56" s="111"/>
      <c r="F56" s="24" t="s">
        <v>93</v>
      </c>
      <c r="G56" s="25" t="s">
        <v>58</v>
      </c>
      <c r="H56" s="25">
        <v>1</v>
      </c>
      <c r="I56" s="26">
        <v>5520</v>
      </c>
    </row>
    <row r="57" spans="2:9" ht="55.5" customHeight="1" x14ac:dyDescent="0.3">
      <c r="B57" s="22">
        <v>4</v>
      </c>
      <c r="C57" s="23" t="s">
        <v>145</v>
      </c>
      <c r="D57" s="110" t="s">
        <v>23</v>
      </c>
      <c r="E57" s="111"/>
      <c r="F57" s="24" t="s">
        <v>182</v>
      </c>
      <c r="G57" s="25" t="s">
        <v>58</v>
      </c>
      <c r="H57" s="25">
        <v>1</v>
      </c>
      <c r="I57" s="26">
        <f>1838.28*0.05</f>
        <v>91.914000000000001</v>
      </c>
    </row>
    <row r="58" spans="2:9" ht="52.8" x14ac:dyDescent="0.3">
      <c r="B58" s="22">
        <v>5</v>
      </c>
      <c r="C58" s="23" t="s">
        <v>145</v>
      </c>
      <c r="D58" s="110" t="s">
        <v>23</v>
      </c>
      <c r="E58" s="111"/>
      <c r="F58" s="24" t="s">
        <v>112</v>
      </c>
      <c r="G58" s="25" t="s">
        <v>60</v>
      </c>
      <c r="H58" s="25">
        <v>1</v>
      </c>
      <c r="I58" s="26">
        <f>(36550.32*1.9%)+(30179.83*1.6%)</f>
        <v>1177.3333600000001</v>
      </c>
    </row>
    <row r="59" spans="2:9" x14ac:dyDescent="0.3">
      <c r="B59" s="112" t="s">
        <v>142</v>
      </c>
      <c r="C59" s="113"/>
      <c r="D59" s="113"/>
      <c r="E59" s="113"/>
      <c r="F59" s="113"/>
      <c r="G59" s="113"/>
      <c r="H59" s="114"/>
      <c r="I59" s="37">
        <f>SUM(I54:I58)</f>
        <v>16373.247360000001</v>
      </c>
    </row>
    <row r="60" spans="2:9" x14ac:dyDescent="0.3">
      <c r="B60" s="119" t="s">
        <v>146</v>
      </c>
      <c r="C60" s="120"/>
      <c r="D60" s="120"/>
      <c r="E60" s="120"/>
      <c r="F60" s="120"/>
      <c r="G60" s="120"/>
      <c r="H60" s="120"/>
      <c r="I60" s="121"/>
    </row>
    <row r="61" spans="2:9" x14ac:dyDescent="0.3">
      <c r="B61" s="22">
        <v>1</v>
      </c>
      <c r="C61" s="23" t="s">
        <v>149</v>
      </c>
      <c r="D61" s="110" t="s">
        <v>23</v>
      </c>
      <c r="E61" s="111"/>
      <c r="F61" s="36" t="s">
        <v>153</v>
      </c>
      <c r="G61" s="25" t="s">
        <v>58</v>
      </c>
      <c r="H61" s="25">
        <v>1</v>
      </c>
      <c r="I61" s="26">
        <v>3000</v>
      </c>
    </row>
    <row r="62" spans="2:9" ht="55.5" customHeight="1" x14ac:dyDescent="0.3">
      <c r="B62" s="22">
        <v>2</v>
      </c>
      <c r="C62" s="23" t="s">
        <v>149</v>
      </c>
      <c r="D62" s="110" t="s">
        <v>23</v>
      </c>
      <c r="E62" s="111"/>
      <c r="F62" s="24" t="s">
        <v>182</v>
      </c>
      <c r="G62" s="25" t="s">
        <v>58</v>
      </c>
      <c r="H62" s="25">
        <v>1</v>
      </c>
      <c r="I62" s="26">
        <f>1838.28*0.05</f>
        <v>91.914000000000001</v>
      </c>
    </row>
    <row r="63" spans="2:9" ht="52.8" x14ac:dyDescent="0.3">
      <c r="B63" s="22">
        <v>3</v>
      </c>
      <c r="C63" s="23" t="s">
        <v>149</v>
      </c>
      <c r="D63" s="110" t="s">
        <v>23</v>
      </c>
      <c r="E63" s="111"/>
      <c r="F63" s="24" t="s">
        <v>112</v>
      </c>
      <c r="G63" s="25" t="s">
        <v>60</v>
      </c>
      <c r="H63" s="25">
        <v>1</v>
      </c>
      <c r="I63" s="26">
        <f>(36550.32*1.9%)+(33268.31*1.6%)</f>
        <v>1226.7490399999999</v>
      </c>
    </row>
    <row r="64" spans="2:9" ht="26.4" x14ac:dyDescent="0.3">
      <c r="B64" s="22">
        <v>4</v>
      </c>
      <c r="C64" s="23" t="s">
        <v>149</v>
      </c>
      <c r="D64" s="110" t="s">
        <v>23</v>
      </c>
      <c r="E64" s="111"/>
      <c r="F64" s="24" t="s">
        <v>162</v>
      </c>
      <c r="G64" s="25" t="s">
        <v>58</v>
      </c>
      <c r="H64" s="25">
        <v>1</v>
      </c>
      <c r="I64" s="26">
        <v>3294</v>
      </c>
    </row>
    <row r="65" spans="2:14" ht="26.4" x14ac:dyDescent="0.3">
      <c r="B65" s="22">
        <v>5</v>
      </c>
      <c r="C65" s="23" t="s">
        <v>149</v>
      </c>
      <c r="D65" s="110" t="s">
        <v>23</v>
      </c>
      <c r="E65" s="111"/>
      <c r="F65" s="24" t="s">
        <v>93</v>
      </c>
      <c r="G65" s="25" t="s">
        <v>58</v>
      </c>
      <c r="H65" s="25">
        <v>1</v>
      </c>
      <c r="I65" s="26">
        <v>5520</v>
      </c>
    </row>
    <row r="66" spans="2:14" x14ac:dyDescent="0.3">
      <c r="B66" s="112" t="s">
        <v>147</v>
      </c>
      <c r="C66" s="113"/>
      <c r="D66" s="113"/>
      <c r="E66" s="113"/>
      <c r="F66" s="113"/>
      <c r="G66" s="113"/>
      <c r="H66" s="114"/>
      <c r="I66" s="37">
        <f>SUM(I61:I65)</f>
        <v>13132.663039999999</v>
      </c>
    </row>
    <row r="67" spans="2:14" x14ac:dyDescent="0.3">
      <c r="B67" s="119" t="s">
        <v>150</v>
      </c>
      <c r="C67" s="120"/>
      <c r="D67" s="120"/>
      <c r="E67" s="120"/>
      <c r="F67" s="120"/>
      <c r="G67" s="120"/>
      <c r="H67" s="120"/>
      <c r="I67" s="121"/>
    </row>
    <row r="68" spans="2:14" ht="39.6" x14ac:dyDescent="0.3">
      <c r="B68" s="22">
        <v>1</v>
      </c>
      <c r="C68" s="23" t="s">
        <v>152</v>
      </c>
      <c r="D68" s="110" t="s">
        <v>23</v>
      </c>
      <c r="E68" s="111"/>
      <c r="F68" s="36" t="s">
        <v>148</v>
      </c>
      <c r="G68" s="25" t="s">
        <v>58</v>
      </c>
      <c r="H68" s="25">
        <v>1</v>
      </c>
      <c r="I68" s="26">
        <v>1000</v>
      </c>
    </row>
    <row r="69" spans="2:14" ht="26.4" x14ac:dyDescent="0.3">
      <c r="B69" s="22">
        <v>2</v>
      </c>
      <c r="C69" s="23" t="s">
        <v>152</v>
      </c>
      <c r="D69" s="110" t="s">
        <v>23</v>
      </c>
      <c r="E69" s="111"/>
      <c r="F69" s="36" t="s">
        <v>181</v>
      </c>
      <c r="G69" s="25" t="s">
        <v>184</v>
      </c>
      <c r="H69" s="25">
        <v>1</v>
      </c>
      <c r="I69" s="26">
        <v>22872</v>
      </c>
    </row>
    <row r="70" spans="2:14" ht="52.8" x14ac:dyDescent="0.3">
      <c r="B70" s="22">
        <v>3</v>
      </c>
      <c r="C70" s="23" t="s">
        <v>152</v>
      </c>
      <c r="D70" s="110" t="s">
        <v>23</v>
      </c>
      <c r="E70" s="111"/>
      <c r="F70" s="24" t="s">
        <v>112</v>
      </c>
      <c r="G70" s="25" t="s">
        <v>60</v>
      </c>
      <c r="H70" s="25">
        <v>1</v>
      </c>
      <c r="I70" s="26">
        <f>(36550.32*1.9%)+(34983.89*1.6%)</f>
        <v>1254.19832</v>
      </c>
    </row>
    <row r="71" spans="2:14" ht="52.8" x14ac:dyDescent="0.3">
      <c r="B71" s="22">
        <v>4</v>
      </c>
      <c r="C71" s="23" t="s">
        <v>152</v>
      </c>
      <c r="D71" s="110" t="s">
        <v>23</v>
      </c>
      <c r="E71" s="111"/>
      <c r="F71" s="36" t="s">
        <v>182</v>
      </c>
      <c r="G71" s="25" t="s">
        <v>24</v>
      </c>
      <c r="H71" s="25">
        <v>1</v>
      </c>
      <c r="I71" s="26">
        <f>1838.28*0.05</f>
        <v>91.914000000000001</v>
      </c>
      <c r="N71" s="45"/>
    </row>
    <row r="72" spans="2:14" ht="27.75" customHeight="1" x14ac:dyDescent="0.3">
      <c r="B72" s="22">
        <v>5</v>
      </c>
      <c r="C72" s="23" t="s">
        <v>152</v>
      </c>
      <c r="D72" s="110" t="s">
        <v>23</v>
      </c>
      <c r="E72" s="111"/>
      <c r="F72" s="24" t="s">
        <v>93</v>
      </c>
      <c r="G72" s="25" t="s">
        <v>58</v>
      </c>
      <c r="H72" s="25">
        <v>1</v>
      </c>
      <c r="I72" s="26">
        <v>5520</v>
      </c>
    </row>
    <row r="73" spans="2:14" x14ac:dyDescent="0.3">
      <c r="B73" s="112" t="s">
        <v>151</v>
      </c>
      <c r="C73" s="113"/>
      <c r="D73" s="113"/>
      <c r="E73" s="113"/>
      <c r="F73" s="113"/>
      <c r="G73" s="113"/>
      <c r="H73" s="114"/>
      <c r="I73" s="37">
        <f>SUM(I68:I72)</f>
        <v>30738.11232</v>
      </c>
    </row>
    <row r="74" spans="2:14" x14ac:dyDescent="0.3">
      <c r="B74" s="119" t="s">
        <v>154</v>
      </c>
      <c r="C74" s="120"/>
      <c r="D74" s="120"/>
      <c r="E74" s="120"/>
      <c r="F74" s="120"/>
      <c r="G74" s="120"/>
      <c r="H74" s="120"/>
      <c r="I74" s="121"/>
    </row>
    <row r="75" spans="2:14" ht="26.4" x14ac:dyDescent="0.3">
      <c r="B75" s="22">
        <v>1</v>
      </c>
      <c r="C75" s="38" t="s">
        <v>160</v>
      </c>
      <c r="D75" s="110" t="s">
        <v>23</v>
      </c>
      <c r="E75" s="111"/>
      <c r="F75" s="36" t="s">
        <v>156</v>
      </c>
      <c r="G75" s="25" t="s">
        <v>58</v>
      </c>
      <c r="H75" s="25">
        <v>1</v>
      </c>
      <c r="I75" s="26">
        <v>4900</v>
      </c>
    </row>
    <row r="76" spans="2:14" ht="27" customHeight="1" x14ac:dyDescent="0.3">
      <c r="B76" s="22">
        <v>2</v>
      </c>
      <c r="C76" s="38" t="s">
        <v>160</v>
      </c>
      <c r="D76" s="110" t="s">
        <v>23</v>
      </c>
      <c r="E76" s="111"/>
      <c r="F76" s="36" t="s">
        <v>96</v>
      </c>
      <c r="G76" s="25" t="s">
        <v>58</v>
      </c>
      <c r="H76" s="25">
        <v>1</v>
      </c>
      <c r="I76" s="26">
        <v>3470</v>
      </c>
    </row>
    <row r="77" spans="2:14" ht="27" customHeight="1" x14ac:dyDescent="0.3">
      <c r="B77" s="22">
        <v>3</v>
      </c>
      <c r="C77" s="38" t="s">
        <v>160</v>
      </c>
      <c r="D77" s="110" t="s">
        <v>23</v>
      </c>
      <c r="E77" s="111"/>
      <c r="F77" s="36" t="s">
        <v>157</v>
      </c>
      <c r="G77" s="25" t="s">
        <v>58</v>
      </c>
      <c r="H77" s="25">
        <v>1</v>
      </c>
      <c r="I77" s="26">
        <v>4000</v>
      </c>
    </row>
    <row r="78" spans="2:14" x14ac:dyDescent="0.3">
      <c r="B78" s="22">
        <v>4</v>
      </c>
      <c r="C78" s="38" t="s">
        <v>160</v>
      </c>
      <c r="D78" s="110" t="s">
        <v>23</v>
      </c>
      <c r="E78" s="111"/>
      <c r="F78" s="36" t="s">
        <v>158</v>
      </c>
      <c r="G78" s="25" t="s">
        <v>58</v>
      </c>
      <c r="H78" s="25">
        <v>1</v>
      </c>
      <c r="I78" s="26">
        <v>2764</v>
      </c>
    </row>
    <row r="79" spans="2:14" ht="26.4" x14ac:dyDescent="0.3">
      <c r="B79" s="22">
        <v>5</v>
      </c>
      <c r="C79" s="38" t="s">
        <v>160</v>
      </c>
      <c r="D79" s="110" t="s">
        <v>23</v>
      </c>
      <c r="E79" s="111"/>
      <c r="F79" s="36" t="s">
        <v>163</v>
      </c>
      <c r="G79" s="25" t="s">
        <v>58</v>
      </c>
      <c r="H79" s="25">
        <v>1</v>
      </c>
      <c r="I79" s="26">
        <v>3263</v>
      </c>
    </row>
    <row r="80" spans="2:14" ht="26.4" x14ac:dyDescent="0.3">
      <c r="B80" s="22">
        <v>6</v>
      </c>
      <c r="C80" s="38" t="s">
        <v>160</v>
      </c>
      <c r="D80" s="110" t="s">
        <v>23</v>
      </c>
      <c r="E80" s="111"/>
      <c r="F80" s="36" t="s">
        <v>164</v>
      </c>
      <c r="G80" s="25" t="s">
        <v>58</v>
      </c>
      <c r="H80" s="25">
        <v>1</v>
      </c>
      <c r="I80" s="26">
        <v>4498</v>
      </c>
    </row>
    <row r="81" spans="2:16" x14ac:dyDescent="0.3">
      <c r="B81" s="22">
        <v>7</v>
      </c>
      <c r="C81" s="38" t="s">
        <v>160</v>
      </c>
      <c r="D81" s="110" t="s">
        <v>23</v>
      </c>
      <c r="E81" s="111"/>
      <c r="F81" s="36" t="s">
        <v>159</v>
      </c>
      <c r="G81" s="25" t="s">
        <v>58</v>
      </c>
      <c r="H81" s="25">
        <v>1</v>
      </c>
      <c r="I81" s="26">
        <v>1500</v>
      </c>
    </row>
    <row r="82" spans="2:16" ht="52.8" x14ac:dyDescent="0.3">
      <c r="B82" s="22">
        <v>8</v>
      </c>
      <c r="C82" s="38" t="s">
        <v>160</v>
      </c>
      <c r="D82" s="110" t="s">
        <v>23</v>
      </c>
      <c r="E82" s="111"/>
      <c r="F82" s="24" t="s">
        <v>112</v>
      </c>
      <c r="G82" s="25" t="s">
        <v>60</v>
      </c>
      <c r="H82" s="25">
        <v>1</v>
      </c>
      <c r="I82" s="26">
        <f>(36550.32*1.9%)+(45457.32*1.6%)</f>
        <v>1421.7732000000001</v>
      </c>
    </row>
    <row r="83" spans="2:16" ht="52.8" x14ac:dyDescent="0.3">
      <c r="B83" s="22">
        <v>9</v>
      </c>
      <c r="C83" s="38" t="s">
        <v>160</v>
      </c>
      <c r="D83" s="110" t="s">
        <v>23</v>
      </c>
      <c r="E83" s="111"/>
      <c r="F83" s="36" t="s">
        <v>182</v>
      </c>
      <c r="G83" s="25" t="s">
        <v>24</v>
      </c>
      <c r="H83" s="25">
        <v>1</v>
      </c>
      <c r="I83" s="26">
        <f>I71</f>
        <v>91.914000000000001</v>
      </c>
    </row>
    <row r="84" spans="2:16" ht="26.4" x14ac:dyDescent="0.3">
      <c r="B84" s="22">
        <v>10</v>
      </c>
      <c r="C84" s="38" t="s">
        <v>160</v>
      </c>
      <c r="D84" s="110" t="s">
        <v>23</v>
      </c>
      <c r="E84" s="111"/>
      <c r="F84" s="24" t="s">
        <v>93</v>
      </c>
      <c r="G84" s="25" t="s">
        <v>58</v>
      </c>
      <c r="H84" s="25">
        <v>1</v>
      </c>
      <c r="I84" s="26">
        <v>5520</v>
      </c>
    </row>
    <row r="85" spans="2:16" x14ac:dyDescent="0.3">
      <c r="B85" s="112" t="s">
        <v>155</v>
      </c>
      <c r="C85" s="113"/>
      <c r="D85" s="113"/>
      <c r="E85" s="113"/>
      <c r="F85" s="113"/>
      <c r="G85" s="113"/>
      <c r="H85" s="114"/>
      <c r="I85" s="37">
        <f>SUM(I75:I84)</f>
        <v>31428.6872</v>
      </c>
    </row>
    <row r="86" spans="2:16" x14ac:dyDescent="0.3">
      <c r="B86" s="119" t="s">
        <v>161</v>
      </c>
      <c r="C86" s="120"/>
      <c r="D86" s="120"/>
      <c r="E86" s="120"/>
      <c r="F86" s="120"/>
      <c r="G86" s="120"/>
      <c r="H86" s="120"/>
      <c r="I86" s="121"/>
    </row>
    <row r="87" spans="2:16" ht="52.8" x14ac:dyDescent="0.3">
      <c r="B87" s="22">
        <v>1</v>
      </c>
      <c r="C87" s="23" t="s">
        <v>169</v>
      </c>
      <c r="D87" s="110" t="s">
        <v>23</v>
      </c>
      <c r="E87" s="111"/>
      <c r="F87" s="24" t="s">
        <v>112</v>
      </c>
      <c r="G87" s="25" t="s">
        <v>60</v>
      </c>
      <c r="H87" s="25">
        <v>1</v>
      </c>
      <c r="I87" s="26">
        <f>(37511.04*1.9%)+(34339.39*1.6%)</f>
        <v>1262.1399999999999</v>
      </c>
    </row>
    <row r="88" spans="2:16" ht="52.8" x14ac:dyDescent="0.3">
      <c r="B88" s="22">
        <v>2</v>
      </c>
      <c r="C88" s="23" t="s">
        <v>169</v>
      </c>
      <c r="D88" s="110" t="s">
        <v>23</v>
      </c>
      <c r="E88" s="111"/>
      <c r="F88" s="36" t="s">
        <v>182</v>
      </c>
      <c r="G88" s="25" t="s">
        <v>60</v>
      </c>
      <c r="H88" s="25">
        <v>1</v>
      </c>
      <c r="I88" s="26">
        <v>91.91</v>
      </c>
    </row>
    <row r="89" spans="2:16" ht="26.4" x14ac:dyDescent="0.3">
      <c r="B89" s="22">
        <v>3</v>
      </c>
      <c r="C89" s="23" t="s">
        <v>169</v>
      </c>
      <c r="D89" s="110" t="s">
        <v>23</v>
      </c>
      <c r="E89" s="111"/>
      <c r="F89" s="36" t="s">
        <v>97</v>
      </c>
      <c r="G89" s="25" t="s">
        <v>58</v>
      </c>
      <c r="H89" s="25">
        <v>1</v>
      </c>
      <c r="I89" s="26">
        <v>3000</v>
      </c>
    </row>
    <row r="90" spans="2:16" ht="25.5" customHeight="1" x14ac:dyDescent="0.3">
      <c r="B90" s="22">
        <v>4</v>
      </c>
      <c r="C90" s="23" t="s">
        <v>169</v>
      </c>
      <c r="D90" s="110" t="s">
        <v>23</v>
      </c>
      <c r="E90" s="111"/>
      <c r="F90" s="24" t="s">
        <v>93</v>
      </c>
      <c r="G90" s="25" t="s">
        <v>58</v>
      </c>
      <c r="H90" s="25">
        <v>1</v>
      </c>
      <c r="I90" s="26">
        <v>5520</v>
      </c>
    </row>
    <row r="91" spans="2:16" ht="25.5" customHeight="1" x14ac:dyDescent="0.3">
      <c r="B91" s="22">
        <v>5</v>
      </c>
      <c r="C91" s="23" t="s">
        <v>169</v>
      </c>
      <c r="D91" s="110" t="s">
        <v>23</v>
      </c>
      <c r="E91" s="111"/>
      <c r="F91" s="24" t="s">
        <v>159</v>
      </c>
      <c r="G91" s="25" t="s">
        <v>58</v>
      </c>
      <c r="H91" s="25">
        <v>1</v>
      </c>
      <c r="I91" s="26">
        <v>1500</v>
      </c>
    </row>
    <row r="92" spans="2:16" ht="26.4" x14ac:dyDescent="0.3">
      <c r="B92" s="22">
        <v>6</v>
      </c>
      <c r="C92" s="23" t="s">
        <v>169</v>
      </c>
      <c r="D92" s="110" t="s">
        <v>23</v>
      </c>
      <c r="E92" s="111"/>
      <c r="F92" s="36" t="s">
        <v>168</v>
      </c>
      <c r="G92" s="25" t="s">
        <v>58</v>
      </c>
      <c r="H92" s="25">
        <v>1</v>
      </c>
      <c r="I92" s="26">
        <v>350</v>
      </c>
    </row>
    <row r="93" spans="2:16" x14ac:dyDescent="0.3">
      <c r="B93" s="112" t="s">
        <v>165</v>
      </c>
      <c r="C93" s="113"/>
      <c r="D93" s="113"/>
      <c r="E93" s="113"/>
      <c r="F93" s="113"/>
      <c r="G93" s="113"/>
      <c r="H93" s="114"/>
      <c r="I93" s="37">
        <f>SUM(I87:I92)</f>
        <v>11724.05</v>
      </c>
    </row>
    <row r="94" spans="2:16" x14ac:dyDescent="0.3">
      <c r="B94" s="119" t="s">
        <v>170</v>
      </c>
      <c r="C94" s="120"/>
      <c r="D94" s="120"/>
      <c r="E94" s="120"/>
      <c r="F94" s="120"/>
      <c r="G94" s="120"/>
      <c r="H94" s="120"/>
      <c r="I94" s="121"/>
    </row>
    <row r="95" spans="2:16" ht="52.8" x14ac:dyDescent="0.3">
      <c r="B95" s="22">
        <v>1</v>
      </c>
      <c r="C95" s="23" t="s">
        <v>172</v>
      </c>
      <c r="D95" s="110" t="s">
        <v>23</v>
      </c>
      <c r="E95" s="111"/>
      <c r="F95" s="24" t="s">
        <v>112</v>
      </c>
      <c r="G95" s="25" t="s">
        <v>60</v>
      </c>
      <c r="H95" s="25">
        <v>1</v>
      </c>
      <c r="I95" s="26">
        <f>(37049.55*1.9%)+(34630.57*1.6%)</f>
        <v>1258.0305699999999</v>
      </c>
    </row>
    <row r="96" spans="2:16" ht="52.8" x14ac:dyDescent="0.3">
      <c r="B96" s="22">
        <v>2</v>
      </c>
      <c r="C96" s="23" t="s">
        <v>172</v>
      </c>
      <c r="D96" s="110" t="s">
        <v>23</v>
      </c>
      <c r="E96" s="111"/>
      <c r="F96" s="36" t="s">
        <v>182</v>
      </c>
      <c r="G96" s="25" t="s">
        <v>60</v>
      </c>
      <c r="H96" s="25">
        <v>1</v>
      </c>
      <c r="I96" s="26">
        <v>91.91</v>
      </c>
      <c r="P96" s="45"/>
    </row>
    <row r="97" spans="2:16" ht="26.4" x14ac:dyDescent="0.3">
      <c r="B97" s="22">
        <v>3</v>
      </c>
      <c r="C97" s="23" t="s">
        <v>172</v>
      </c>
      <c r="D97" s="110" t="s">
        <v>23</v>
      </c>
      <c r="E97" s="111"/>
      <c r="F97" s="24" t="s">
        <v>93</v>
      </c>
      <c r="G97" s="25" t="s">
        <v>60</v>
      </c>
      <c r="H97" s="25">
        <v>1</v>
      </c>
      <c r="I97" s="26">
        <v>5520</v>
      </c>
      <c r="P97" s="45"/>
    </row>
    <row r="98" spans="2:16" ht="26.4" x14ac:dyDescent="0.3">
      <c r="B98" s="22">
        <v>4</v>
      </c>
      <c r="C98" s="23" t="s">
        <v>172</v>
      </c>
      <c r="D98" s="110" t="s">
        <v>23</v>
      </c>
      <c r="E98" s="111"/>
      <c r="F98" s="36" t="s">
        <v>168</v>
      </c>
      <c r="G98" s="25" t="s">
        <v>58</v>
      </c>
      <c r="H98" s="25">
        <v>1</v>
      </c>
      <c r="I98" s="26">
        <v>350</v>
      </c>
    </row>
    <row r="99" spans="2:16" ht="26.4" x14ac:dyDescent="0.3">
      <c r="B99" s="22">
        <v>5</v>
      </c>
      <c r="C99" s="23" t="s">
        <v>172</v>
      </c>
      <c r="D99" s="110" t="s">
        <v>23</v>
      </c>
      <c r="E99" s="111"/>
      <c r="F99" s="36" t="s">
        <v>177</v>
      </c>
      <c r="G99" s="25" t="s">
        <v>58</v>
      </c>
      <c r="H99" s="25">
        <v>1</v>
      </c>
      <c r="I99" s="26">
        <v>1500</v>
      </c>
    </row>
    <row r="100" spans="2:16" x14ac:dyDescent="0.3">
      <c r="B100" s="22">
        <v>6</v>
      </c>
      <c r="C100" s="23" t="s">
        <v>172</v>
      </c>
      <c r="D100" s="110" t="s">
        <v>23</v>
      </c>
      <c r="E100" s="111"/>
      <c r="F100" s="36" t="s">
        <v>68</v>
      </c>
      <c r="G100" s="25" t="s">
        <v>58</v>
      </c>
      <c r="H100" s="25">
        <v>1</v>
      </c>
      <c r="I100" s="26">
        <v>7500</v>
      </c>
    </row>
    <row r="101" spans="2:16" x14ac:dyDescent="0.3">
      <c r="B101" s="112" t="s">
        <v>171</v>
      </c>
      <c r="C101" s="113"/>
      <c r="D101" s="113"/>
      <c r="E101" s="113"/>
      <c r="F101" s="113"/>
      <c r="G101" s="113"/>
      <c r="H101" s="114"/>
      <c r="I101" s="37">
        <f>SUM(I95:I100)</f>
        <v>16219.940569999999</v>
      </c>
    </row>
    <row r="102" spans="2:16" ht="14.4" x14ac:dyDescent="0.3">
      <c r="B102" s="109" t="s">
        <v>167</v>
      </c>
      <c r="C102" s="109"/>
      <c r="D102" s="109"/>
      <c r="E102" s="109"/>
      <c r="F102" s="109"/>
      <c r="G102" s="109"/>
      <c r="H102" s="109"/>
      <c r="I102" s="44">
        <f>I17+I23+I31+I38+I45+I52+I59+I66+I73+I85+I93+I101</f>
        <v>244924.97199999998</v>
      </c>
    </row>
  </sheetData>
  <mergeCells count="100">
    <mergeCell ref="D22:E22"/>
    <mergeCell ref="D28:E28"/>
    <mergeCell ref="D29:E29"/>
    <mergeCell ref="D72:E72"/>
    <mergeCell ref="D81:E81"/>
    <mergeCell ref="D79:E79"/>
    <mergeCell ref="D97:E97"/>
    <mergeCell ref="B94:I94"/>
    <mergeCell ref="D95:E95"/>
    <mergeCell ref="D96:E96"/>
    <mergeCell ref="D84:E84"/>
    <mergeCell ref="B93:H93"/>
    <mergeCell ref="B86:I86"/>
    <mergeCell ref="D87:E87"/>
    <mergeCell ref="D88:E88"/>
    <mergeCell ref="D89:E89"/>
    <mergeCell ref="D80:E80"/>
    <mergeCell ref="D91:E91"/>
    <mergeCell ref="D90:E90"/>
    <mergeCell ref="D92:E92"/>
    <mergeCell ref="B85:H85"/>
    <mergeCell ref="D82:E82"/>
    <mergeCell ref="D83:E83"/>
    <mergeCell ref="D44:E44"/>
    <mergeCell ref="D50:E50"/>
    <mergeCell ref="D57:E57"/>
    <mergeCell ref="B60:I60"/>
    <mergeCell ref="D61:E61"/>
    <mergeCell ref="D75:E75"/>
    <mergeCell ref="D76:E76"/>
    <mergeCell ref="D77:E77"/>
    <mergeCell ref="D78:E78"/>
    <mergeCell ref="D71:E71"/>
    <mergeCell ref="B73:H73"/>
    <mergeCell ref="B66:H66"/>
    <mergeCell ref="D69:E69"/>
    <mergeCell ref="D49:E49"/>
    <mergeCell ref="D65:E65"/>
    <mergeCell ref="B45:H45"/>
    <mergeCell ref="B46:I46"/>
    <mergeCell ref="D47:E47"/>
    <mergeCell ref="D48:E48"/>
    <mergeCell ref="D25:E25"/>
    <mergeCell ref="B74:I74"/>
    <mergeCell ref="B67:I67"/>
    <mergeCell ref="D68:E68"/>
    <mergeCell ref="D51:E51"/>
    <mergeCell ref="B59:H59"/>
    <mergeCell ref="B53:I53"/>
    <mergeCell ref="D54:E54"/>
    <mergeCell ref="D55:E55"/>
    <mergeCell ref="D56:E56"/>
    <mergeCell ref="B52:H52"/>
    <mergeCell ref="D58:E58"/>
    <mergeCell ref="D70:E70"/>
    <mergeCell ref="D62:E62"/>
    <mergeCell ref="D64:E64"/>
    <mergeCell ref="D63:E63"/>
    <mergeCell ref="D33:E33"/>
    <mergeCell ref="D26:E26"/>
    <mergeCell ref="D27:E27"/>
    <mergeCell ref="D34:E34"/>
    <mergeCell ref="D36:E36"/>
    <mergeCell ref="D35:E35"/>
    <mergeCell ref="D20:E20"/>
    <mergeCell ref="D19:E19"/>
    <mergeCell ref="D15:E15"/>
    <mergeCell ref="D30:E30"/>
    <mergeCell ref="D43:E43"/>
    <mergeCell ref="D37:E37"/>
    <mergeCell ref="B31:H31"/>
    <mergeCell ref="D41:E41"/>
    <mergeCell ref="B23:H23"/>
    <mergeCell ref="B24:I24"/>
    <mergeCell ref="D21:E21"/>
    <mergeCell ref="D40:E40"/>
    <mergeCell ref="B38:H38"/>
    <mergeCell ref="B39:I39"/>
    <mergeCell ref="D42:E42"/>
    <mergeCell ref="B32:I32"/>
    <mergeCell ref="H8:H9"/>
    <mergeCell ref="I8:I9"/>
    <mergeCell ref="B18:I18"/>
    <mergeCell ref="D8:E9"/>
    <mergeCell ref="B8:B9"/>
    <mergeCell ref="C8:C9"/>
    <mergeCell ref="F8:F9"/>
    <mergeCell ref="G8:G9"/>
    <mergeCell ref="B10:I10"/>
    <mergeCell ref="D12:E12"/>
    <mergeCell ref="D16:E16"/>
    <mergeCell ref="D11:E11"/>
    <mergeCell ref="B17:H17"/>
    <mergeCell ref="D13:E13"/>
    <mergeCell ref="D14:E14"/>
    <mergeCell ref="B102:H102"/>
    <mergeCell ref="D98:E98"/>
    <mergeCell ref="D99:E99"/>
    <mergeCell ref="D100:E100"/>
    <mergeCell ref="B101:H101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B1:J30"/>
  <sheetViews>
    <sheetView topLeftCell="A40" zoomScaleNormal="100" workbookViewId="0">
      <selection activeCell="D25" sqref="D25:E28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14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56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90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107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27" t="s">
        <v>57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9"/>
      <c r="C7" s="19"/>
      <c r="D7" s="19"/>
      <c r="E7" s="19"/>
      <c r="F7" s="19"/>
      <c r="G7" s="19"/>
      <c r="H7" s="20" t="s">
        <v>15</v>
      </c>
      <c r="I7" s="21">
        <f ca="1">TODAY()</f>
        <v>45379</v>
      </c>
    </row>
    <row r="8" spans="2:10" ht="12.75" customHeight="1" x14ac:dyDescent="0.3">
      <c r="B8" s="124" t="s">
        <v>16</v>
      </c>
      <c r="C8" s="115" t="s">
        <v>22</v>
      </c>
      <c r="D8" s="122" t="s">
        <v>17</v>
      </c>
      <c r="E8" s="117"/>
      <c r="F8" s="115" t="s">
        <v>18</v>
      </c>
      <c r="G8" s="115" t="s">
        <v>19</v>
      </c>
      <c r="H8" s="115" t="s">
        <v>20</v>
      </c>
      <c r="I8" s="117" t="s">
        <v>21</v>
      </c>
    </row>
    <row r="9" spans="2:10" ht="24" customHeight="1" x14ac:dyDescent="0.3">
      <c r="B9" s="125"/>
      <c r="C9" s="116"/>
      <c r="D9" s="123"/>
      <c r="E9" s="118"/>
      <c r="F9" s="126"/>
      <c r="G9" s="126"/>
      <c r="H9" s="116"/>
      <c r="I9" s="118"/>
    </row>
    <row r="10" spans="2:10" x14ac:dyDescent="0.3">
      <c r="B10" s="119" t="s">
        <v>115</v>
      </c>
      <c r="C10" s="120"/>
      <c r="D10" s="120"/>
      <c r="E10" s="120"/>
      <c r="F10" s="120"/>
      <c r="G10" s="120"/>
      <c r="H10" s="120"/>
      <c r="I10" s="121"/>
    </row>
    <row r="11" spans="2:10" ht="42.75" customHeight="1" x14ac:dyDescent="0.3">
      <c r="B11" s="22">
        <v>1</v>
      </c>
      <c r="C11" s="23" t="s">
        <v>110</v>
      </c>
      <c r="D11" s="110" t="s">
        <v>23</v>
      </c>
      <c r="E11" s="111"/>
      <c r="F11" s="24" t="s">
        <v>113</v>
      </c>
      <c r="G11" s="25" t="s">
        <v>58</v>
      </c>
      <c r="H11" s="25">
        <v>1</v>
      </c>
      <c r="I11" s="26">
        <v>5239</v>
      </c>
    </row>
    <row r="12" spans="2:10" ht="15.75" customHeight="1" x14ac:dyDescent="0.3">
      <c r="B12" s="112" t="s">
        <v>116</v>
      </c>
      <c r="C12" s="113"/>
      <c r="D12" s="113"/>
      <c r="E12" s="113"/>
      <c r="F12" s="113"/>
      <c r="G12" s="113"/>
      <c r="H12" s="114"/>
      <c r="I12" s="37">
        <f>SUM(I11)</f>
        <v>5239</v>
      </c>
    </row>
    <row r="13" spans="2:10" x14ac:dyDescent="0.3">
      <c r="B13" s="119" t="s">
        <v>124</v>
      </c>
      <c r="C13" s="120"/>
      <c r="D13" s="120"/>
      <c r="E13" s="120"/>
      <c r="F13" s="120"/>
      <c r="G13" s="120"/>
      <c r="H13" s="120"/>
      <c r="I13" s="121"/>
    </row>
    <row r="14" spans="2:10" ht="44.25" customHeight="1" x14ac:dyDescent="0.3">
      <c r="B14" s="22">
        <v>1</v>
      </c>
      <c r="C14" s="23" t="s">
        <v>126</v>
      </c>
      <c r="D14" s="110" t="s">
        <v>23</v>
      </c>
      <c r="E14" s="111"/>
      <c r="F14" s="24" t="s">
        <v>128</v>
      </c>
      <c r="G14" s="25" t="s">
        <v>58</v>
      </c>
      <c r="H14" s="25">
        <v>1</v>
      </c>
      <c r="I14" s="26">
        <v>1830</v>
      </c>
    </row>
    <row r="15" spans="2:10" x14ac:dyDescent="0.3">
      <c r="B15" s="112" t="s">
        <v>125</v>
      </c>
      <c r="C15" s="113"/>
      <c r="D15" s="113"/>
      <c r="E15" s="113"/>
      <c r="F15" s="113"/>
      <c r="G15" s="113"/>
      <c r="H15" s="114"/>
      <c r="I15" s="37">
        <f>SUM(I14:I14)</f>
        <v>1830</v>
      </c>
    </row>
    <row r="16" spans="2:10" x14ac:dyDescent="0.3">
      <c r="B16" s="119" t="s">
        <v>130</v>
      </c>
      <c r="C16" s="120"/>
      <c r="D16" s="120"/>
      <c r="E16" s="120"/>
      <c r="F16" s="120"/>
      <c r="G16" s="120"/>
      <c r="H16" s="120"/>
      <c r="I16" s="121"/>
    </row>
    <row r="17" spans="2:9" ht="28.5" customHeight="1" x14ac:dyDescent="0.3">
      <c r="B17" s="22">
        <v>1</v>
      </c>
      <c r="C17" s="38" t="s">
        <v>131</v>
      </c>
      <c r="D17" s="110" t="s">
        <v>23</v>
      </c>
      <c r="E17" s="111"/>
      <c r="F17" s="36" t="s">
        <v>132</v>
      </c>
      <c r="G17" s="25" t="s">
        <v>58</v>
      </c>
      <c r="H17" s="25">
        <v>1</v>
      </c>
      <c r="I17" s="26">
        <v>3618</v>
      </c>
    </row>
    <row r="18" spans="2:9" ht="28.5" customHeight="1" x14ac:dyDescent="0.3">
      <c r="B18" s="22"/>
      <c r="C18" s="38"/>
      <c r="D18" s="110" t="s">
        <v>23</v>
      </c>
      <c r="E18" s="111"/>
      <c r="F18" s="36" t="s">
        <v>134</v>
      </c>
      <c r="G18" s="25" t="s">
        <v>58</v>
      </c>
      <c r="H18" s="25">
        <v>1</v>
      </c>
      <c r="I18" s="26">
        <v>13430</v>
      </c>
    </row>
    <row r="19" spans="2:9" ht="39.6" x14ac:dyDescent="0.3">
      <c r="B19" s="22">
        <v>2</v>
      </c>
      <c r="C19" s="38" t="s">
        <v>131</v>
      </c>
      <c r="D19" s="110" t="s">
        <v>23</v>
      </c>
      <c r="E19" s="111"/>
      <c r="F19" s="36" t="s">
        <v>133</v>
      </c>
      <c r="G19" s="25" t="s">
        <v>58</v>
      </c>
      <c r="H19" s="25">
        <v>1</v>
      </c>
      <c r="I19" s="26">
        <v>6960</v>
      </c>
    </row>
    <row r="20" spans="2:9" ht="12.75" customHeight="1" x14ac:dyDescent="0.3">
      <c r="B20" s="112" t="s">
        <v>135</v>
      </c>
      <c r="C20" s="113"/>
      <c r="D20" s="113"/>
      <c r="E20" s="113"/>
      <c r="F20" s="113"/>
      <c r="G20" s="113"/>
      <c r="H20" s="114"/>
      <c r="I20" s="37">
        <f>SUM(I17:I19)</f>
        <v>24008</v>
      </c>
    </row>
    <row r="21" spans="2:9" x14ac:dyDescent="0.3">
      <c r="B21" s="119" t="s">
        <v>161</v>
      </c>
      <c r="C21" s="120"/>
      <c r="D21" s="120"/>
      <c r="E21" s="120"/>
      <c r="F21" s="120"/>
      <c r="G21" s="120"/>
      <c r="H21" s="120"/>
      <c r="I21" s="121"/>
    </row>
    <row r="22" spans="2:9" ht="32.25" customHeight="1" x14ac:dyDescent="0.3">
      <c r="B22" s="22">
        <v>1</v>
      </c>
      <c r="C22" s="23" t="s">
        <v>169</v>
      </c>
      <c r="D22" s="110" t="s">
        <v>23</v>
      </c>
      <c r="E22" s="111"/>
      <c r="F22" s="36" t="s">
        <v>166</v>
      </c>
      <c r="G22" s="25" t="s">
        <v>58</v>
      </c>
      <c r="H22" s="25">
        <v>1</v>
      </c>
      <c r="I22" s="26">
        <v>7080</v>
      </c>
    </row>
    <row r="23" spans="2:9" x14ac:dyDescent="0.3">
      <c r="B23" s="112" t="s">
        <v>165</v>
      </c>
      <c r="C23" s="113"/>
      <c r="D23" s="113"/>
      <c r="E23" s="113"/>
      <c r="F23" s="113"/>
      <c r="G23" s="113"/>
      <c r="H23" s="114"/>
      <c r="I23" s="37">
        <f>SUM(I22:I22)</f>
        <v>7080</v>
      </c>
    </row>
    <row r="24" spans="2:9" x14ac:dyDescent="0.3">
      <c r="B24" s="119" t="s">
        <v>170</v>
      </c>
      <c r="C24" s="120"/>
      <c r="D24" s="120"/>
      <c r="E24" s="120"/>
      <c r="F24" s="120"/>
      <c r="G24" s="120"/>
      <c r="H24" s="120"/>
      <c r="I24" s="121"/>
    </row>
    <row r="25" spans="2:9" ht="32.25" customHeight="1" x14ac:dyDescent="0.3">
      <c r="B25" s="22">
        <v>1</v>
      </c>
      <c r="C25" s="23" t="s">
        <v>172</v>
      </c>
      <c r="D25" s="110" t="s">
        <v>23</v>
      </c>
      <c r="E25" s="111"/>
      <c r="F25" s="36" t="s">
        <v>174</v>
      </c>
      <c r="G25" s="25" t="s">
        <v>58</v>
      </c>
      <c r="H25" s="25">
        <v>1</v>
      </c>
      <c r="I25" s="26">
        <v>5842</v>
      </c>
    </row>
    <row r="26" spans="2:9" ht="32.25" customHeight="1" x14ac:dyDescent="0.3">
      <c r="B26" s="22">
        <v>2</v>
      </c>
      <c r="C26" s="23" t="s">
        <v>172</v>
      </c>
      <c r="D26" s="110" t="s">
        <v>23</v>
      </c>
      <c r="E26" s="111"/>
      <c r="F26" s="36" t="s">
        <v>173</v>
      </c>
      <c r="G26" s="25" t="s">
        <v>58</v>
      </c>
      <c r="H26" s="25">
        <v>1</v>
      </c>
      <c r="I26" s="26">
        <v>3294</v>
      </c>
    </row>
    <row r="27" spans="2:9" ht="32.25" customHeight="1" x14ac:dyDescent="0.3">
      <c r="B27" s="22">
        <v>3</v>
      </c>
      <c r="C27" s="23" t="s">
        <v>172</v>
      </c>
      <c r="D27" s="110" t="s">
        <v>23</v>
      </c>
      <c r="E27" s="111"/>
      <c r="F27" s="36" t="s">
        <v>175</v>
      </c>
      <c r="G27" s="25" t="s">
        <v>58</v>
      </c>
      <c r="H27" s="25">
        <v>1</v>
      </c>
      <c r="I27" s="26">
        <v>20932</v>
      </c>
    </row>
    <row r="28" spans="2:9" ht="32.25" customHeight="1" x14ac:dyDescent="0.3">
      <c r="B28" s="22">
        <v>4</v>
      </c>
      <c r="C28" s="23" t="s">
        <v>172</v>
      </c>
      <c r="D28" s="110" t="s">
        <v>23</v>
      </c>
      <c r="E28" s="111"/>
      <c r="F28" s="36" t="s">
        <v>176</v>
      </c>
      <c r="G28" s="25" t="s">
        <v>58</v>
      </c>
      <c r="H28" s="25">
        <v>1</v>
      </c>
      <c r="I28" s="26">
        <v>25889</v>
      </c>
    </row>
    <row r="29" spans="2:9" x14ac:dyDescent="0.3">
      <c r="B29" s="112" t="s">
        <v>171</v>
      </c>
      <c r="C29" s="113"/>
      <c r="D29" s="113"/>
      <c r="E29" s="113"/>
      <c r="F29" s="113"/>
      <c r="G29" s="113"/>
      <c r="H29" s="114"/>
      <c r="I29" s="37">
        <f>SUM(I25:I28)</f>
        <v>55957</v>
      </c>
    </row>
    <row r="30" spans="2:9" ht="14.4" x14ac:dyDescent="0.3">
      <c r="B30" s="109" t="s">
        <v>167</v>
      </c>
      <c r="C30" s="109"/>
      <c r="D30" s="109"/>
      <c r="E30" s="109"/>
      <c r="F30" s="109"/>
      <c r="G30" s="109"/>
      <c r="H30" s="109"/>
      <c r="I30" s="44">
        <f>I12+I15+I20+I23+I29</f>
        <v>94114</v>
      </c>
    </row>
  </sheetData>
  <mergeCells count="28">
    <mergeCell ref="B30:H30"/>
    <mergeCell ref="B23:H23"/>
    <mergeCell ref="B20:H20"/>
    <mergeCell ref="B21:I21"/>
    <mergeCell ref="D22:E22"/>
    <mergeCell ref="B24:I24"/>
    <mergeCell ref="D25:E25"/>
    <mergeCell ref="B29:H29"/>
    <mergeCell ref="D28:E28"/>
    <mergeCell ref="D27:E27"/>
    <mergeCell ref="D26:E26"/>
    <mergeCell ref="D19:E19"/>
    <mergeCell ref="B16:I16"/>
    <mergeCell ref="D17:E17"/>
    <mergeCell ref="B15:H15"/>
    <mergeCell ref="B13:I13"/>
    <mergeCell ref="D14:E14"/>
    <mergeCell ref="D18:E18"/>
    <mergeCell ref="B12:H12"/>
    <mergeCell ref="I8:I9"/>
    <mergeCell ref="B10:I10"/>
    <mergeCell ref="B8:B9"/>
    <mergeCell ref="C8:C9"/>
    <mergeCell ref="D8:E9"/>
    <mergeCell ref="F8:F9"/>
    <mergeCell ref="G8:G9"/>
    <mergeCell ref="H8:H9"/>
    <mergeCell ref="D11:E11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M59"/>
  <sheetViews>
    <sheetView showRuler="0" zoomScaleNormal="100" workbookViewId="0">
      <selection activeCell="A44" sqref="A44:N51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54" t="s">
        <v>186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x14ac:dyDescent="0.3">
      <c r="A2" s="154" t="s">
        <v>98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x14ac:dyDescent="0.3">
      <c r="A3" s="155" t="s">
        <v>178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x14ac:dyDescent="0.3">
      <c r="A4" s="51" t="s">
        <v>70</v>
      </c>
      <c r="B4" s="52"/>
      <c r="C4" s="52"/>
      <c r="D4" s="53"/>
      <c r="E4" s="51" t="s">
        <v>71</v>
      </c>
      <c r="F4" s="52"/>
      <c r="G4" s="52"/>
      <c r="H4" s="52"/>
      <c r="I4" s="53"/>
      <c r="J4" s="51" t="s">
        <v>72</v>
      </c>
      <c r="K4" s="52"/>
      <c r="L4" s="52"/>
      <c r="M4" s="53"/>
    </row>
    <row r="5" spans="1:13" x14ac:dyDescent="0.3">
      <c r="A5" s="51" t="s">
        <v>0</v>
      </c>
      <c r="B5" s="53"/>
      <c r="C5" s="42" t="s">
        <v>73</v>
      </c>
      <c r="D5" s="43"/>
      <c r="E5" s="43"/>
      <c r="F5" s="43"/>
      <c r="G5" s="43"/>
      <c r="H5" s="52" t="s">
        <v>74</v>
      </c>
      <c r="I5" s="52"/>
      <c r="J5" s="52"/>
      <c r="K5" s="52"/>
      <c r="L5" s="52"/>
      <c r="M5" s="53"/>
    </row>
    <row r="6" spans="1:13" x14ac:dyDescent="0.3">
      <c r="A6" s="51" t="s">
        <v>76</v>
      </c>
      <c r="B6" s="52"/>
      <c r="C6" s="52"/>
      <c r="D6" s="52"/>
      <c r="E6" s="52"/>
      <c r="F6" s="52"/>
      <c r="G6" s="52"/>
      <c r="H6" s="52" t="s">
        <v>77</v>
      </c>
      <c r="I6" s="52"/>
      <c r="J6" s="52"/>
      <c r="K6" s="52"/>
      <c r="L6" s="52"/>
      <c r="M6" s="53"/>
    </row>
    <row r="7" spans="1:13" x14ac:dyDescent="0.3">
      <c r="A7" s="51" t="s">
        <v>75</v>
      </c>
      <c r="B7" s="52"/>
      <c r="C7" s="52"/>
      <c r="D7" s="52"/>
      <c r="E7" s="52"/>
      <c r="F7" s="52"/>
      <c r="G7" s="53"/>
      <c r="H7" s="51" t="s">
        <v>80</v>
      </c>
      <c r="I7" s="52"/>
      <c r="J7" s="52"/>
      <c r="K7" s="52"/>
      <c r="L7" s="52"/>
      <c r="M7" s="53"/>
    </row>
    <row r="8" spans="1:13" x14ac:dyDescent="0.3">
      <c r="A8" s="73" t="s">
        <v>79</v>
      </c>
      <c r="B8" s="73"/>
      <c r="C8" s="73"/>
      <c r="D8" s="73"/>
      <c r="E8" s="73"/>
      <c r="F8" s="73"/>
      <c r="G8" s="73"/>
      <c r="H8" s="73" t="s">
        <v>78</v>
      </c>
      <c r="I8" s="73"/>
      <c r="J8" s="73"/>
      <c r="K8" s="73"/>
      <c r="L8" s="73"/>
      <c r="M8" s="73"/>
    </row>
    <row r="9" spans="1:13" x14ac:dyDescent="0.3">
      <c r="A9" s="51" t="s">
        <v>81</v>
      </c>
      <c r="B9" s="52"/>
      <c r="C9" s="52"/>
      <c r="D9" s="52"/>
      <c r="E9" s="52"/>
      <c r="F9" s="53"/>
      <c r="G9" s="51"/>
      <c r="H9" s="52"/>
      <c r="I9" s="52"/>
      <c r="J9" s="52"/>
      <c r="K9" s="52"/>
      <c r="L9" s="52"/>
      <c r="M9" s="53"/>
    </row>
    <row r="10" spans="1:13" x14ac:dyDescent="0.3">
      <c r="A10" s="52" t="s">
        <v>53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ht="38.25" customHeight="1" x14ac:dyDescent="0.3">
      <c r="A11" s="156" t="s">
        <v>26</v>
      </c>
      <c r="B11" s="157"/>
      <c r="C11" s="157"/>
      <c r="D11" s="158"/>
      <c r="E11" s="159" t="s">
        <v>27</v>
      </c>
      <c r="F11" s="160"/>
      <c r="G11" s="156" t="s">
        <v>28</v>
      </c>
      <c r="H11" s="157"/>
      <c r="I11" s="158"/>
      <c r="J11" s="156" t="s">
        <v>29</v>
      </c>
      <c r="K11" s="157"/>
      <c r="L11" s="158"/>
      <c r="M11" s="33" t="s">
        <v>30</v>
      </c>
    </row>
    <row r="12" spans="1:13" x14ac:dyDescent="0.3">
      <c r="A12" s="151" t="s">
        <v>31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3"/>
    </row>
    <row r="13" spans="1:13" x14ac:dyDescent="0.3">
      <c r="A13" s="164" t="s">
        <v>99</v>
      </c>
      <c r="B13" s="165"/>
      <c r="C13" s="165"/>
      <c r="D13" s="166"/>
      <c r="E13" s="68">
        <v>48539.18</v>
      </c>
      <c r="F13" s="69"/>
      <c r="G13" s="167">
        <v>108062.86</v>
      </c>
      <c r="H13" s="168"/>
      <c r="I13" s="169"/>
      <c r="J13" s="167">
        <v>107286.69</v>
      </c>
      <c r="K13" s="168"/>
      <c r="L13" s="169"/>
      <c r="M13" s="47">
        <v>11850.36</v>
      </c>
    </row>
    <row r="14" spans="1:13" x14ac:dyDescent="0.3">
      <c r="A14" s="161" t="s">
        <v>32</v>
      </c>
      <c r="B14" s="162"/>
      <c r="C14" s="162"/>
      <c r="D14" s="163"/>
      <c r="E14" s="68">
        <v>-80961.320000000007</v>
      </c>
      <c r="F14" s="69"/>
      <c r="G14" s="170">
        <v>122462.76</v>
      </c>
      <c r="H14" s="171"/>
      <c r="I14" s="172"/>
      <c r="J14" s="170">
        <v>107286.7</v>
      </c>
      <c r="K14" s="171"/>
      <c r="L14" s="172"/>
      <c r="M14" s="39">
        <v>38250.36</v>
      </c>
    </row>
    <row r="15" spans="1:13" ht="21" customHeight="1" x14ac:dyDescent="0.3">
      <c r="A15" s="51" t="s">
        <v>33</v>
      </c>
      <c r="B15" s="52"/>
      <c r="C15" s="52"/>
      <c r="D15" s="53"/>
      <c r="E15" s="143">
        <f>SUM(E13:E14)</f>
        <v>-32422.140000000007</v>
      </c>
      <c r="F15" s="144"/>
      <c r="G15" s="143">
        <f>G13+G14</f>
        <v>230525.62</v>
      </c>
      <c r="H15" s="173"/>
      <c r="I15" s="144"/>
      <c r="J15" s="51">
        <f>SUM(J13:J14)</f>
        <v>214573.39</v>
      </c>
      <c r="K15" s="52"/>
      <c r="L15" s="53"/>
      <c r="M15" s="7">
        <f>SUM(M13:M14)</f>
        <v>50100.72</v>
      </c>
    </row>
    <row r="16" spans="1:13" x14ac:dyDescent="0.3">
      <c r="A16" s="105" t="s">
        <v>86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7"/>
      <c r="M16" s="46">
        <v>841.95</v>
      </c>
    </row>
    <row r="17" spans="1:13" x14ac:dyDescent="0.3">
      <c r="A17" s="105" t="s">
        <v>87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7"/>
      <c r="M17" s="46">
        <v>105.36</v>
      </c>
    </row>
    <row r="18" spans="1:13" x14ac:dyDescent="0.3">
      <c r="A18" s="105" t="s">
        <v>82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7"/>
      <c r="M18" s="46">
        <v>1729.34</v>
      </c>
    </row>
    <row r="19" spans="1:13" x14ac:dyDescent="0.3">
      <c r="A19" s="73" t="s">
        <v>12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35">
        <v>4778.05</v>
      </c>
    </row>
    <row r="20" spans="1:13" x14ac:dyDescent="0.3">
      <c r="A20" s="51" t="s">
        <v>54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35">
        <f>'Лицевой счет  7-й Новый 100-3'!M55</f>
        <v>4506.67</v>
      </c>
    </row>
    <row r="21" spans="1:13" x14ac:dyDescent="0.3">
      <c r="A21" s="51" t="s">
        <v>85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35">
        <v>6314.55</v>
      </c>
    </row>
    <row r="22" spans="1:13" x14ac:dyDescent="0.3">
      <c r="A22" s="51" t="s">
        <v>55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3"/>
      <c r="M22" s="35">
        <f>'Лицевой счет  7-й Новый 100-3'!M57</f>
        <v>8806.5</v>
      </c>
    </row>
    <row r="23" spans="1:13" x14ac:dyDescent="0.3">
      <c r="A23" s="73" t="s">
        <v>52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">
        <f>'Лицевой счет  7-й Новый 100-3'!M58</f>
        <v>141.04</v>
      </c>
    </row>
    <row r="24" spans="1:13" x14ac:dyDescent="0.3">
      <c r="A24" s="151" t="s">
        <v>34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3"/>
    </row>
    <row r="25" spans="1:13" ht="34.5" customHeight="1" x14ac:dyDescent="0.3">
      <c r="A25" s="174" t="s">
        <v>50</v>
      </c>
      <c r="B25" s="175"/>
      <c r="C25" s="175"/>
      <c r="D25" s="176"/>
      <c r="E25" s="143">
        <f>'Лицевой счет  7-й Новый 100-3'!E47:H47</f>
        <v>320.29000000000002</v>
      </c>
      <c r="F25" s="144"/>
      <c r="G25" s="143">
        <v>3199.2</v>
      </c>
      <c r="H25" s="173"/>
      <c r="I25" s="144"/>
      <c r="J25" s="51">
        <v>3168.67</v>
      </c>
      <c r="K25" s="52"/>
      <c r="L25" s="53"/>
      <c r="M25" s="7">
        <v>350.82</v>
      </c>
    </row>
    <row r="26" spans="1:13" ht="14.25" customHeight="1" x14ac:dyDescent="0.3">
      <c r="A26" s="51" t="s">
        <v>51</v>
      </c>
      <c r="B26" s="52"/>
      <c r="C26" s="52"/>
      <c r="D26" s="53"/>
      <c r="E26" s="143">
        <f>'Лицевой счет  7-й Новый 100-3'!E48:H48</f>
        <v>719.19</v>
      </c>
      <c r="F26" s="144"/>
      <c r="G26" s="143">
        <v>5887.67</v>
      </c>
      <c r="H26" s="173"/>
      <c r="I26" s="144"/>
      <c r="J26" s="51">
        <v>5297.47</v>
      </c>
      <c r="K26" s="52"/>
      <c r="L26" s="53"/>
      <c r="M26" s="7">
        <v>1309.3900000000001</v>
      </c>
    </row>
    <row r="27" spans="1:13" x14ac:dyDescent="0.3">
      <c r="A27" s="51" t="s">
        <v>11</v>
      </c>
      <c r="B27" s="52"/>
      <c r="C27" s="52"/>
      <c r="D27" s="53"/>
      <c r="E27" s="141">
        <f>'Лицевой счет  7-й Новый 100-3'!E49:H49</f>
        <v>1225.9000000000001</v>
      </c>
      <c r="F27" s="141"/>
      <c r="G27" s="143">
        <v>0</v>
      </c>
      <c r="H27" s="173"/>
      <c r="I27" s="144"/>
      <c r="J27" s="143">
        <v>0</v>
      </c>
      <c r="K27" s="173"/>
      <c r="L27" s="144"/>
      <c r="M27" s="8">
        <v>1225.9000000000001</v>
      </c>
    </row>
    <row r="28" spans="1:13" ht="27.75" customHeight="1" x14ac:dyDescent="0.3">
      <c r="A28" s="174" t="s">
        <v>35</v>
      </c>
      <c r="B28" s="175"/>
      <c r="C28" s="175"/>
      <c r="D28" s="176"/>
      <c r="E28" s="141">
        <f>SUM(E25:E27)</f>
        <v>2265.38</v>
      </c>
      <c r="F28" s="141"/>
      <c r="G28" s="143">
        <f>SUM(G25:G27)</f>
        <v>9086.869999999999</v>
      </c>
      <c r="H28" s="173"/>
      <c r="I28" s="144"/>
      <c r="J28" s="51">
        <f>SUM(J25:J27)</f>
        <v>8466.14</v>
      </c>
      <c r="K28" s="52"/>
      <c r="L28" s="53"/>
      <c r="M28" s="8">
        <f>SUM(M25:M27)</f>
        <v>2886.11</v>
      </c>
    </row>
    <row r="29" spans="1:13" ht="27.75" customHeight="1" x14ac:dyDescent="0.3">
      <c r="A29" s="180" t="s">
        <v>36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2"/>
    </row>
    <row r="30" spans="1:13" x14ac:dyDescent="0.3">
      <c r="A30" s="6" t="s">
        <v>16</v>
      </c>
      <c r="B30" s="183" t="s">
        <v>37</v>
      </c>
      <c r="C30" s="183"/>
      <c r="D30" s="183"/>
      <c r="E30" s="183"/>
      <c r="F30" s="183"/>
      <c r="G30" s="183"/>
      <c r="H30" s="183"/>
      <c r="I30" s="183"/>
      <c r="J30" s="183"/>
      <c r="K30" s="183"/>
      <c r="L30" s="128" t="s">
        <v>38</v>
      </c>
      <c r="M30" s="128"/>
    </row>
    <row r="31" spans="1:13" ht="22.5" customHeight="1" x14ac:dyDescent="0.3">
      <c r="A31" s="31">
        <v>1</v>
      </c>
      <c r="B31" s="184" t="s">
        <v>67</v>
      </c>
      <c r="C31" s="184"/>
      <c r="D31" s="184"/>
      <c r="E31" s="184"/>
      <c r="F31" s="184"/>
      <c r="G31" s="184"/>
      <c r="H31" s="184"/>
      <c r="I31" s="184"/>
      <c r="J31" s="184"/>
      <c r="K31" s="184"/>
      <c r="L31" s="51">
        <v>1102.92</v>
      </c>
      <c r="M31" s="53"/>
    </row>
    <row r="32" spans="1:13" ht="15.75" customHeight="1" x14ac:dyDescent="0.3">
      <c r="A32" s="31">
        <v>2</v>
      </c>
      <c r="B32" s="127" t="s">
        <v>25</v>
      </c>
      <c r="C32" s="127"/>
      <c r="D32" s="127"/>
      <c r="E32" s="127"/>
      <c r="F32" s="127"/>
      <c r="G32" s="127"/>
      <c r="H32" s="127"/>
      <c r="I32" s="127"/>
      <c r="J32" s="127"/>
      <c r="K32" s="127"/>
      <c r="L32" s="51">
        <v>15017.01</v>
      </c>
      <c r="M32" s="53"/>
    </row>
    <row r="33" spans="1:13" ht="15.75" customHeight="1" x14ac:dyDescent="0.3">
      <c r="A33" s="31">
        <v>3</v>
      </c>
      <c r="B33" s="177" t="s">
        <v>93</v>
      </c>
      <c r="C33" s="178"/>
      <c r="D33" s="178"/>
      <c r="E33" s="178"/>
      <c r="F33" s="178"/>
      <c r="G33" s="178"/>
      <c r="H33" s="178"/>
      <c r="I33" s="178"/>
      <c r="J33" s="178"/>
      <c r="K33" s="179"/>
      <c r="L33" s="143">
        <f>5520*12</f>
        <v>66240</v>
      </c>
      <c r="M33" s="144"/>
    </row>
    <row r="34" spans="1:13" x14ac:dyDescent="0.3">
      <c r="A34" s="31">
        <v>4</v>
      </c>
      <c r="B34" s="177" t="s">
        <v>100</v>
      </c>
      <c r="C34" s="178"/>
      <c r="D34" s="178"/>
      <c r="E34" s="178"/>
      <c r="F34" s="178"/>
      <c r="G34" s="178"/>
      <c r="H34" s="178"/>
      <c r="I34" s="178"/>
      <c r="J34" s="178"/>
      <c r="K34" s="179"/>
      <c r="L34" s="143">
        <v>94114</v>
      </c>
      <c r="M34" s="144"/>
    </row>
    <row r="35" spans="1:13" x14ac:dyDescent="0.3">
      <c r="A35" s="31">
        <v>5</v>
      </c>
      <c r="B35" s="127" t="s">
        <v>69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41">
        <f>134038.04+22872+5655</f>
        <v>162565.04</v>
      </c>
      <c r="M35" s="141"/>
    </row>
    <row r="36" spans="1:13" x14ac:dyDescent="0.3">
      <c r="A36" s="145" t="s">
        <v>39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7"/>
      <c r="L36" s="134">
        <f>L31+L32+L33+L34+L35</f>
        <v>339038.97</v>
      </c>
      <c r="M36" s="135"/>
    </row>
    <row r="37" spans="1:13" x14ac:dyDescent="0.3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50"/>
      <c r="L37" s="142"/>
      <c r="M37" s="142"/>
    </row>
    <row r="38" spans="1:13" x14ac:dyDescent="0.3">
      <c r="A38" s="129" t="s">
        <v>44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1"/>
      <c r="L38" s="132">
        <v>55719.25</v>
      </c>
      <c r="M38" s="133"/>
    </row>
    <row r="39" spans="1:13" x14ac:dyDescent="0.3">
      <c r="A39" s="129" t="s">
        <v>40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L39" s="143">
        <v>-32422.14</v>
      </c>
      <c r="M39" s="144"/>
    </row>
    <row r="40" spans="1:13" x14ac:dyDescent="0.3">
      <c r="A40" s="129" t="s">
        <v>41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1"/>
      <c r="L40" s="138">
        <v>214573.39</v>
      </c>
      <c r="M40" s="133"/>
    </row>
    <row r="41" spans="1:13" x14ac:dyDescent="0.3">
      <c r="A41" s="129" t="s">
        <v>42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1"/>
      <c r="L41" s="134">
        <f>L36</f>
        <v>339038.97</v>
      </c>
      <c r="M41" s="135"/>
    </row>
    <row r="42" spans="1:13" x14ac:dyDescent="0.3">
      <c r="A42" s="129" t="s">
        <v>43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1"/>
      <c r="L42" s="134">
        <f>L39+L40-L41</f>
        <v>-156887.71999999997</v>
      </c>
      <c r="M42" s="133"/>
    </row>
    <row r="43" spans="1:13" x14ac:dyDescent="0.3">
      <c r="A43" s="32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</row>
    <row r="44" spans="1:13" x14ac:dyDescent="0.3">
      <c r="A44" s="34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7"/>
      <c r="M44" s="137"/>
    </row>
    <row r="45" spans="1:13" x14ac:dyDescent="0.3">
      <c r="A45" s="34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</row>
    <row r="46" spans="1:13" x14ac:dyDescent="0.3">
      <c r="A46" s="34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</row>
    <row r="47" spans="1:13" x14ac:dyDescent="0.3">
      <c r="A47" s="1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"/>
      <c r="M47" s="1"/>
    </row>
    <row r="48" spans="1:13" x14ac:dyDescent="0.3">
      <c r="A48" s="1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</sheetData>
  <mergeCells count="99">
    <mergeCell ref="A16:L16"/>
    <mergeCell ref="A17:L17"/>
    <mergeCell ref="B34:K34"/>
    <mergeCell ref="L34:M34"/>
    <mergeCell ref="B33:K33"/>
    <mergeCell ref="L33:M33"/>
    <mergeCell ref="A23:L23"/>
    <mergeCell ref="A26:D26"/>
    <mergeCell ref="A19:L19"/>
    <mergeCell ref="L31:M31"/>
    <mergeCell ref="L32:M32"/>
    <mergeCell ref="A28:D28"/>
    <mergeCell ref="A29:M29"/>
    <mergeCell ref="B30:K30"/>
    <mergeCell ref="B31:K31"/>
    <mergeCell ref="A20:L20"/>
    <mergeCell ref="A21:L21"/>
    <mergeCell ref="A22:L22"/>
    <mergeCell ref="E28:F28"/>
    <mergeCell ref="G28:I28"/>
    <mergeCell ref="J28:L28"/>
    <mergeCell ref="E26:F26"/>
    <mergeCell ref="G26:I26"/>
    <mergeCell ref="J26:L26"/>
    <mergeCell ref="E27:F27"/>
    <mergeCell ref="A25:D25"/>
    <mergeCell ref="G25:I25"/>
    <mergeCell ref="J25:L25"/>
    <mergeCell ref="A27:D27"/>
    <mergeCell ref="G27:I27"/>
    <mergeCell ref="J27:L27"/>
    <mergeCell ref="E25:F25"/>
    <mergeCell ref="A9:F9"/>
    <mergeCell ref="G9:M9"/>
    <mergeCell ref="A18:L18"/>
    <mergeCell ref="A12:M12"/>
    <mergeCell ref="A14:D14"/>
    <mergeCell ref="E14:F14"/>
    <mergeCell ref="A10:F10"/>
    <mergeCell ref="A13:D13"/>
    <mergeCell ref="E13:F13"/>
    <mergeCell ref="G13:I13"/>
    <mergeCell ref="J13:L13"/>
    <mergeCell ref="G14:I14"/>
    <mergeCell ref="J14:L14"/>
    <mergeCell ref="A15:D15"/>
    <mergeCell ref="E15:F15"/>
    <mergeCell ref="G15:I15"/>
    <mergeCell ref="A6:G6"/>
    <mergeCell ref="H6:M6"/>
    <mergeCell ref="A7:G7"/>
    <mergeCell ref="H7:M7"/>
    <mergeCell ref="A8:G8"/>
    <mergeCell ref="H8:M8"/>
    <mergeCell ref="J15:L15"/>
    <mergeCell ref="A24:M24"/>
    <mergeCell ref="A1:M1"/>
    <mergeCell ref="A2:M2"/>
    <mergeCell ref="A3:M3"/>
    <mergeCell ref="G11:I11"/>
    <mergeCell ref="J11:L11"/>
    <mergeCell ref="A11:D11"/>
    <mergeCell ref="E11:F11"/>
    <mergeCell ref="G10:K10"/>
    <mergeCell ref="L10:M10"/>
    <mergeCell ref="H5:M5"/>
    <mergeCell ref="A4:D4"/>
    <mergeCell ref="E4:I4"/>
    <mergeCell ref="J4:M4"/>
    <mergeCell ref="A5:B5"/>
    <mergeCell ref="B47:K47"/>
    <mergeCell ref="A39:K39"/>
    <mergeCell ref="A40:K40"/>
    <mergeCell ref="A41:K41"/>
    <mergeCell ref="L35:M35"/>
    <mergeCell ref="L36:M36"/>
    <mergeCell ref="L37:M37"/>
    <mergeCell ref="L39:M39"/>
    <mergeCell ref="B35:K35"/>
    <mergeCell ref="A36:K36"/>
    <mergeCell ref="A37:K37"/>
    <mergeCell ref="B46:K46"/>
    <mergeCell ref="A42:K42"/>
    <mergeCell ref="B32:K32"/>
    <mergeCell ref="L30:M30"/>
    <mergeCell ref="B48:K48"/>
    <mergeCell ref="L48:M48"/>
    <mergeCell ref="A38:K38"/>
    <mergeCell ref="L38:M38"/>
    <mergeCell ref="L41:M41"/>
    <mergeCell ref="L42:M42"/>
    <mergeCell ref="L43:M43"/>
    <mergeCell ref="L44:M44"/>
    <mergeCell ref="L45:M45"/>
    <mergeCell ref="L46:M46"/>
    <mergeCell ref="L40:M40"/>
    <mergeCell ref="B43:K43"/>
    <mergeCell ref="B44:K44"/>
    <mergeCell ref="B45:K45"/>
  </mergeCells>
  <pageMargins left="0.39370078740157483" right="7.874015748031496E-2" top="0.35433070866141736" bottom="0.35433070866141736" header="0" footer="0"/>
  <pageSetup scale="88" orientation="portrait" horizontalDpi="300" r:id="rId1"/>
  <ignoredErrors>
    <ignoredError sqref="E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Лицевой счет  7-й Новый 100-3</vt:lpstr>
      <vt:lpstr>СОДЕРЖАНИЕ ЖИЛЬЯ</vt:lpstr>
      <vt:lpstr>РЕМОНТ ЖИЛЬЯ </vt:lpstr>
      <vt:lpstr>ОТЧЕТ 7-й Новый 100-3на подпись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2022-03-05T22:21:00Z</cp:lastPrinted>
  <dcterms:created xsi:type="dcterms:W3CDTF">2015-06-05T18:19:34Z</dcterms:created>
  <dcterms:modified xsi:type="dcterms:W3CDTF">2024-03-28T15:18:41Z</dcterms:modified>
</cp:coreProperties>
</file>