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ы конькова\2022г\пер. 7-й Новый 100-1\"/>
    </mc:Choice>
  </mc:AlternateContent>
  <xr:revisionPtr revIDLastSave="0" documentId="13_ncr:1_{754912C5-7B50-4143-AC6E-04712C2AF259}" xr6:coauthVersionLast="46" xr6:coauthVersionMax="46" xr10:uidLastSave="{00000000-0000-0000-0000-000000000000}"/>
  <bookViews>
    <workbookView xWindow="-108" yWindow="-108" windowWidth="23256" windowHeight="12576" activeTab="2" xr2:uid="{00000000-000D-0000-FFFF-FFFF00000000}"/>
  </bookViews>
  <sheets>
    <sheet name="Лицевой счет  7-й Новый 100-1" sheetId="1" r:id="rId1"/>
    <sheet name="СОДЕРЖАНИЕ ЖИЛЬЯ" sheetId="2" r:id="rId2"/>
    <sheet name="ОТЧЕТ 7-й Новый 100-1" sheetId="4" r:id="rId3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4" l="1"/>
  <c r="L28" i="4"/>
  <c r="L27" i="4"/>
  <c r="L29" i="4" s="1"/>
  <c r="M10" i="4"/>
  <c r="K31" i="1"/>
  <c r="K30" i="1"/>
  <c r="K29" i="1"/>
  <c r="K28" i="1"/>
  <c r="K27" i="1"/>
  <c r="I31" i="1"/>
  <c r="I30" i="1"/>
  <c r="I29" i="1"/>
  <c r="I27" i="1"/>
  <c r="I116" i="2"/>
  <c r="I94" i="2" l="1"/>
  <c r="I111" i="2" s="1"/>
  <c r="I110" i="2"/>
  <c r="I92" i="2"/>
  <c r="I86" i="2"/>
  <c r="I79" i="2"/>
  <c r="I69" i="2"/>
  <c r="I57" i="2"/>
  <c r="I49" i="2"/>
  <c r="I16" i="2"/>
  <c r="I30" i="2"/>
  <c r="M19" i="1"/>
  <c r="C20" i="1" s="1"/>
  <c r="M20" i="1" s="1"/>
  <c r="C21" i="1" s="1"/>
  <c r="M21" i="1" s="1"/>
  <c r="C22" i="1" s="1"/>
  <c r="M23" i="1" s="1"/>
  <c r="M18" i="1"/>
  <c r="I141" i="2" l="1"/>
  <c r="I22" i="1" s="1"/>
  <c r="K22" i="1" s="1"/>
  <c r="I123" i="2"/>
  <c r="I21" i="1" s="1"/>
  <c r="K21" i="1" s="1"/>
  <c r="G23" i="1"/>
  <c r="E23" i="1"/>
  <c r="I17" i="2" l="1"/>
  <c r="L7" i="1" l="1"/>
  <c r="L6" i="1"/>
  <c r="I50" i="2" l="1"/>
  <c r="I58" i="2" l="1"/>
  <c r="I70" i="2" s="1"/>
  <c r="I51" i="2"/>
  <c r="I14" i="1" s="1"/>
  <c r="K14" i="1" s="1"/>
  <c r="M13" i="1"/>
  <c r="M14" i="1"/>
  <c r="M15" i="1"/>
  <c r="C16" i="1" s="1"/>
  <c r="M16" i="1" s="1"/>
  <c r="C17" i="1" s="1"/>
  <c r="M17" i="1" s="1"/>
  <c r="I60" i="2" l="1"/>
  <c r="I15" i="1" s="1"/>
  <c r="K15" i="1" s="1"/>
  <c r="I71" i="2"/>
  <c r="I16" i="1" s="1"/>
  <c r="K16" i="1" s="1"/>
  <c r="I80" i="2"/>
  <c r="I87" i="2" l="1"/>
  <c r="I82" i="2"/>
  <c r="I17" i="1" s="1"/>
  <c r="K17" i="1" s="1"/>
  <c r="M12" i="1"/>
  <c r="I89" i="2" l="1"/>
  <c r="I18" i="1" s="1"/>
  <c r="K18" i="1" s="1"/>
  <c r="I93" i="2"/>
  <c r="M22" i="4"/>
  <c r="J22" i="4"/>
  <c r="G22" i="4"/>
  <c r="E22" i="4"/>
  <c r="M11" i="4"/>
  <c r="J11" i="4"/>
  <c r="G11" i="4"/>
  <c r="E11" i="4"/>
  <c r="I31" i="2"/>
  <c r="I112" i="2" l="1"/>
  <c r="I114" i="2" s="1"/>
  <c r="I20" i="1" s="1"/>
  <c r="K20" i="1" s="1"/>
  <c r="I96" i="2"/>
  <c r="I19" i="1" s="1"/>
  <c r="K19" i="1" s="1"/>
  <c r="I18" i="2"/>
  <c r="I32" i="2"/>
  <c r="I13" i="1" s="1"/>
  <c r="K13" i="1" s="1"/>
  <c r="I12" i="1" l="1"/>
  <c r="I142" i="2"/>
  <c r="I23" i="1"/>
  <c r="M39" i="1" s="1"/>
  <c r="K12" i="1"/>
  <c r="K23" i="1" s="1"/>
  <c r="K24" i="1" s="1"/>
  <c r="I7" i="2"/>
  <c r="K32" i="1" l="1"/>
  <c r="I32" i="1"/>
  <c r="M32" i="1" l="1"/>
  <c r="M38" i="1" s="1"/>
</calcChain>
</file>

<file path=xl/sharedStrings.xml><?xml version="1.0" encoding="utf-8"?>
<sst xmlns="http://schemas.openxmlformats.org/spreadsheetml/2006/main" count="521" uniqueCount="230">
  <si>
    <t>Тариф -13,15 руб.</t>
  </si>
  <si>
    <t>Месяц</t>
  </si>
  <si>
    <t>Начислено за отчетный период, руб.</t>
  </si>
  <si>
    <t>Оплачено за отчетный период, руб.</t>
  </si>
  <si>
    <t>Выполнено работ на сумму, руб.</t>
  </si>
  <si>
    <t xml:space="preserve">Остаток за отчетный период, руб.                                </t>
  </si>
  <si>
    <t>Задолженность жителей на начало отчетного периода        ( руб.)</t>
  </si>
  <si>
    <t>Задолженность жителей на конец отчетного периода (руб.)</t>
  </si>
  <si>
    <t>ИТОГО:</t>
  </si>
  <si>
    <t xml:space="preserve"> Постоянные статьи </t>
  </si>
  <si>
    <t>Статья</t>
  </si>
  <si>
    <t>Электроэнергия СОИД</t>
  </si>
  <si>
    <t>Управление МКД</t>
  </si>
  <si>
    <t>Баланс дома по факту оплат</t>
  </si>
  <si>
    <t>Информация о выполненных работах</t>
  </si>
  <si>
    <t>по состоянию на</t>
  </si>
  <si>
    <t>№ п/п</t>
  </si>
  <si>
    <t>Место проведения работ</t>
  </si>
  <si>
    <t>Вид работ</t>
  </si>
  <si>
    <t>Ед. изм.</t>
  </si>
  <si>
    <t>Кол-во</t>
  </si>
  <si>
    <t>Стоимость</t>
  </si>
  <si>
    <t xml:space="preserve">Дата, № АКТА
</t>
  </si>
  <si>
    <t>МКД</t>
  </si>
  <si>
    <t>мес</t>
  </si>
  <si>
    <t>Услуги по формированию, печати и доставки квитанций</t>
  </si>
  <si>
    <t>Ежемесячный обход и осмотр инженерных коммуникаций</t>
  </si>
  <si>
    <t>Наименование</t>
  </si>
  <si>
    <t>Сальдо на начало периода</t>
  </si>
  <si>
    <t>Начисленно</t>
  </si>
  <si>
    <t>Собранно</t>
  </si>
  <si>
    <t>Долг за насилением</t>
  </si>
  <si>
    <t>ЖИЛИЩНЫЕ УСЛУГИ</t>
  </si>
  <si>
    <t>Содержание общего имущества МКД</t>
  </si>
  <si>
    <t>ИТОГО по жилищным услугам</t>
  </si>
  <si>
    <t>КОММУНАЛЬНЫЕ РЕСУРСЫ В ЦЕЛЯХ СОДЕРЖАНИЯ ОБЩЕГО ИМУЩЕСТВА МКД (СОИД)</t>
  </si>
  <si>
    <t>ИТОГО по коммунальным услугам</t>
  </si>
  <si>
    <t>РАСПРЕДЕЛЕНИЕ СТОИМОСТИ РАБОТ</t>
  </si>
  <si>
    <t>Наименование статей затрат</t>
  </si>
  <si>
    <t>Ед. изм. Руб.</t>
  </si>
  <si>
    <t>ВСЕГО РАСХОДОВ</t>
  </si>
  <si>
    <t>Наличие средст на начало указанного периода</t>
  </si>
  <si>
    <t>Оплаченно за указанный период</t>
  </si>
  <si>
    <t>Затраченно за указанный период</t>
  </si>
  <si>
    <t>Наличие средств на конец указанного периода</t>
  </si>
  <si>
    <t>Задолженность за насилением на конец отчетного периода</t>
  </si>
  <si>
    <t>Оплачено средств за 2022г.</t>
  </si>
  <si>
    <t>Февраль</t>
  </si>
  <si>
    <t>Март</t>
  </si>
  <si>
    <t>Задолженность на 31.12.2022г.</t>
  </si>
  <si>
    <t>ФЕВРАЛЬ 2022г.</t>
  </si>
  <si>
    <t>ИТОГО февраль 2022г.</t>
  </si>
  <si>
    <t>Лицевой счет МКД по адресу: г. Таганрог, пер. 7-й Новый, д. 100/1</t>
  </si>
  <si>
    <t>Протокол №1 от 12 декабря 2021г.</t>
  </si>
  <si>
    <t>S жилых помещений - 2981,8 м²</t>
  </si>
  <si>
    <t>Содержание и ремонт общего имущества МКД -10,38 руб.</t>
  </si>
  <si>
    <t xml:space="preserve">Содержание газовых сетей -0,18 руб. </t>
  </si>
  <si>
    <t>Управление многоквартирным домом - 2,33 руб.</t>
  </si>
  <si>
    <t>Приказ ГЖИ №  76-Л от 25 января 2022г.</t>
  </si>
  <si>
    <t>Отчет по статье "Содержание общего и ремонт общего имущества МКД"</t>
  </si>
  <si>
    <t xml:space="preserve">Остаток по статье "Содержание и ремонт общего имущества МКД" на начало периода </t>
  </si>
  <si>
    <t>Апрель</t>
  </si>
  <si>
    <t>Май</t>
  </si>
  <si>
    <t>Июнь</t>
  </si>
  <si>
    <t>Отведение сточных вод ГВ СОИД</t>
  </si>
  <si>
    <t>Отведение сточных вод ХВ СОИД</t>
  </si>
  <si>
    <t>Теплоноситель СОИД</t>
  </si>
  <si>
    <t>Холодная вода СОИД</t>
  </si>
  <si>
    <t>Содержание газовых сетей</t>
  </si>
  <si>
    <t>Уборка лестничных клеток - 1,00 руб.</t>
  </si>
  <si>
    <t>Уборка придомовой территории - 2,00 руб.</t>
  </si>
  <si>
    <t>Уборка лестничных клетей</t>
  </si>
  <si>
    <t>Уборка придомовой территории</t>
  </si>
  <si>
    <t>по статье "Содержание и ремонт общего имущества МКД"</t>
  </si>
  <si>
    <t>на доме № 100/1 по пер. 7-й Новый</t>
  </si>
  <si>
    <t>Управляющая компания ООО "УК "ЮгДомКомфорт" с  01.02.2022 г.</t>
  </si>
  <si>
    <t>02.02.2022</t>
  </si>
  <si>
    <t>Подвал</t>
  </si>
  <si>
    <t>Установка замков на вход в подвал</t>
  </si>
  <si>
    <t>шт</t>
  </si>
  <si>
    <t>17.02.2022</t>
  </si>
  <si>
    <t>Придомовая тер-ия</t>
  </si>
  <si>
    <t>Планировка грунта на газоне</t>
  </si>
  <si>
    <t>усл.</t>
  </si>
  <si>
    <t>22.02.2022</t>
  </si>
  <si>
    <t>Установка информационных табличек</t>
  </si>
  <si>
    <t>16.02.2022</t>
  </si>
  <si>
    <t>Росчистка подвала в ручную</t>
  </si>
  <si>
    <t>Замена личины замка</t>
  </si>
  <si>
    <t>28.02.2022</t>
  </si>
  <si>
    <t>МАРТ 2022г.</t>
  </si>
  <si>
    <t>АПРЕЛЬ 2022г.</t>
  </si>
  <si>
    <t>МАЙ 2022г.</t>
  </si>
  <si>
    <t>ИТОГО март 2022г.</t>
  </si>
  <si>
    <t>ИТОГО апрель 2022г.</t>
  </si>
  <si>
    <t>ИТОГО май 2022г.</t>
  </si>
  <si>
    <t>ИЮНЬ 2022г.</t>
  </si>
  <si>
    <t>ИТОГО июнь 2022г.</t>
  </si>
  <si>
    <t>11.03.2022</t>
  </si>
  <si>
    <t>Ремонт канализации в кв. 43</t>
  </si>
  <si>
    <t>12.03.2022</t>
  </si>
  <si>
    <t>Прочистка выпуска ЦК 4 под.</t>
  </si>
  <si>
    <t>14.03.2022</t>
  </si>
  <si>
    <t>Обследование подвальных коммуникаций</t>
  </si>
  <si>
    <t>13.03.2022</t>
  </si>
  <si>
    <t>Восстановление освещения 4 под.,</t>
  </si>
  <si>
    <t>15.03.2022</t>
  </si>
  <si>
    <t>Визуальный осмотр  электрических коммуникаций</t>
  </si>
  <si>
    <t>21.03.2022</t>
  </si>
  <si>
    <t xml:space="preserve">Прочистка канализационного выпуска </t>
  </si>
  <si>
    <t>Регулировка отопления 2 подъезд</t>
  </si>
  <si>
    <t>23.03.2022</t>
  </si>
  <si>
    <t>Обследование трубопровода ЦК кв. 55.</t>
  </si>
  <si>
    <t>29.03.2022</t>
  </si>
  <si>
    <t>Обследование электрических сетей</t>
  </si>
  <si>
    <t>Обследование канализации</t>
  </si>
  <si>
    <t>31.03.2022</t>
  </si>
  <si>
    <t>07.04.2022</t>
  </si>
  <si>
    <t>Участие в комиссии по приему капремонта эл. Сетей</t>
  </si>
  <si>
    <t>Ремонт фановой трубы в кв. 55</t>
  </si>
  <si>
    <t>04.04.2022</t>
  </si>
  <si>
    <t>11.04.2022</t>
  </si>
  <si>
    <t>Снятие показаний с приборов учета электроэнергии</t>
  </si>
  <si>
    <t>12.04.2022</t>
  </si>
  <si>
    <t>Уборка подвала с выносом мусора</t>
  </si>
  <si>
    <t>Отключение ЦО</t>
  </si>
  <si>
    <t>17.04.2022</t>
  </si>
  <si>
    <t>Контрольное снятие показаний с приборов учета электроэнергии</t>
  </si>
  <si>
    <t>24.04.2022</t>
  </si>
  <si>
    <t>27.04.2022</t>
  </si>
  <si>
    <t>Ремонт освещения МОП</t>
  </si>
  <si>
    <t>26,27.04.2022</t>
  </si>
  <si>
    <t>Ремонт аварийной канализации в подвале</t>
  </si>
  <si>
    <t>Откачка воды из подвала</t>
  </si>
  <si>
    <t>27-28.04.2022</t>
  </si>
  <si>
    <t xml:space="preserve">Оммотр электроскетей в подвале электриком,   осмотр оборудования МТС  </t>
  </si>
  <si>
    <t>28.04.2022</t>
  </si>
  <si>
    <t>29.04.2022</t>
  </si>
  <si>
    <t>30.04.2022</t>
  </si>
  <si>
    <t>29-30.04.2022</t>
  </si>
  <si>
    <t>Установка светодиодного прожектора</t>
  </si>
  <si>
    <t>Прокладка трубопровода ХВ</t>
  </si>
  <si>
    <t>Покос на придомовой территории</t>
  </si>
  <si>
    <t xml:space="preserve">Проведение регламентных работ системы ЦО </t>
  </si>
  <si>
    <t>Гидравлические испытания системы ЦО</t>
  </si>
  <si>
    <t>Осмотр подвала на предмет залития</t>
  </si>
  <si>
    <t>Аварийный вызов. Осмотр ЦК в подвале на предмет расхожденичя</t>
  </si>
  <si>
    <t>Осмотр подвального помещения на предмет залития</t>
  </si>
  <si>
    <t xml:space="preserve">Приобретение материалов для окраски входной двери </t>
  </si>
  <si>
    <t>мес.</t>
  </si>
  <si>
    <t>ИЮЛЬ 2022г.</t>
  </si>
  <si>
    <t>ИТОГО июль 2022г.</t>
  </si>
  <si>
    <t>Баланс дома на 01.02.2022г.</t>
  </si>
  <si>
    <t>Начислено средств за 2022г.</t>
  </si>
  <si>
    <t>Задолженность на 01.02.2022г.</t>
  </si>
  <si>
    <t>Июль</t>
  </si>
  <si>
    <t>Август</t>
  </si>
  <si>
    <t>Сентябрь</t>
  </si>
  <si>
    <t>Октябрь</t>
  </si>
  <si>
    <t>Ноябрь</t>
  </si>
  <si>
    <t>Декабрь</t>
  </si>
  <si>
    <t>Установка датчиков движения, 4-й подъезд</t>
  </si>
  <si>
    <t>Проверка вентканалов</t>
  </si>
  <si>
    <t>Ремонт участка ливневого водоотведения в подвале, очистка.</t>
  </si>
  <si>
    <t>АВГУСТ 2022г.</t>
  </si>
  <si>
    <t>ИТОГО август 2022г.</t>
  </si>
  <si>
    <t>СЕНТЯБРЬ 2022г.</t>
  </si>
  <si>
    <t>ИТОГО сентябрь 2022г.</t>
  </si>
  <si>
    <t>ОКТЯБРЬ 2022г.</t>
  </si>
  <si>
    <t>ИТОГО октябрь 2022г.</t>
  </si>
  <si>
    <t>НОЯБРЬ 2022г.</t>
  </si>
  <si>
    <t>ДЕКАБРЬ 2022г.</t>
  </si>
  <si>
    <t>ИТОГО декабрь 2022г.</t>
  </si>
  <si>
    <t>Прочистка системы канализации</t>
  </si>
  <si>
    <t>Осмотр и выявление, устранение бездоговорных подключений.</t>
  </si>
  <si>
    <t>Осмотр и выявление засора системы ЦК</t>
  </si>
  <si>
    <t>Прочистка стояка  канализации кв.3,6,9</t>
  </si>
  <si>
    <t xml:space="preserve">Аварийный вызов. </t>
  </si>
  <si>
    <t>Аварийный выезд. Залитие, выявление причин.</t>
  </si>
  <si>
    <t>Аварийный вызов. Обследование кровли.</t>
  </si>
  <si>
    <t>Материалы для ремонта межэтажных площадок</t>
  </si>
  <si>
    <t>Обследование кв.39 по жалобе
 соседей</t>
  </si>
  <si>
    <t xml:space="preserve">Откачка фекалий  из подвала </t>
  </si>
  <si>
    <t>Ремонт сетей ЦК, восстановление посмле гидроудара</t>
  </si>
  <si>
    <t>Приобретение и доставка чернозема</t>
  </si>
  <si>
    <t>Ремонт участка ЦК в подвале</t>
  </si>
  <si>
    <t>Промывка, шайбировка, заполнение системы ЦО</t>
  </si>
  <si>
    <t>08-10.10.2022</t>
  </si>
  <si>
    <t>Планировка грунта</t>
  </si>
  <si>
    <t>Развоздшивание системы ЦО 1,3,4 под. Установка насоса.</t>
  </si>
  <si>
    <t>Развоздшивание системы ЦО 2 под.</t>
  </si>
  <si>
    <t>Запуск отопления</t>
  </si>
  <si>
    <t>Аварийный вызов.  Обследование ХВС, вызов службы водоканала</t>
  </si>
  <si>
    <t>Радушиваниесистемы ГВС</t>
  </si>
  <si>
    <t>Устнановка опор (кирпиная кладка) поддржки ЦК-2 шт.</t>
  </si>
  <si>
    <t>Аварийный вызов Ремонт крана в квартире №50</t>
  </si>
  <si>
    <t>Информационное обслуживание, раскрытие информаации на сайте ГИС ЖКХ</t>
  </si>
  <si>
    <t>Информация за 2022г.</t>
  </si>
  <si>
    <t>Осмотр электрических сетей, вызов ЮЗЭС</t>
  </si>
  <si>
    <t>Установка ручки на входную дверь</t>
  </si>
  <si>
    <t>Регулировка системы ГВС</t>
  </si>
  <si>
    <t>Регулировка системы ЦО</t>
  </si>
  <si>
    <t>ИТОГО ноябрь 2022г.</t>
  </si>
  <si>
    <t>30.11.2022г.</t>
  </si>
  <si>
    <t>Развоздушивание системы ГВС под.;3</t>
  </si>
  <si>
    <t>Развоздушивание системы ГВС кв.14</t>
  </si>
  <si>
    <t>Развоздушивание системы ЦО кв.14</t>
  </si>
  <si>
    <t>Работа с ЮЗЭС</t>
  </si>
  <si>
    <t>Замена задвижки</t>
  </si>
  <si>
    <t>Демонтах-монтаж дросселирующего устройства</t>
  </si>
  <si>
    <t>Ремонт участка лежака в подвале</t>
  </si>
  <si>
    <t>Откачка воды из подвального помещения</t>
  </si>
  <si>
    <t>Развохдушивание ГВС 3 подъезд</t>
  </si>
  <si>
    <t>Установка системы развоздушивания</t>
  </si>
  <si>
    <t>Замена номерных пломб</t>
  </si>
  <si>
    <t>Осмотр систем ЦО, ГВС, ЦК</t>
  </si>
  <si>
    <t>ТО ВДГО</t>
  </si>
  <si>
    <t>31.12.2022г.</t>
  </si>
  <si>
    <t>ИТОГО ЗА 2022г.</t>
  </si>
  <si>
    <t>за период с 01.02.2022г. по 31.12.2022г.</t>
  </si>
  <si>
    <t xml:space="preserve">Остаток по статье "Содержание и ремонт общего имущества МКД" на конец периода </t>
  </si>
  <si>
    <t>ОТЧЕТ ООО "Управляющая компания "ЮгДомКомфорт" за 2022г. перед собственниками</t>
  </si>
  <si>
    <t>дома по адресу: Ростовская область,  г. Таганрог, пер. 7-й Новый, д. 100/1</t>
  </si>
  <si>
    <t>с 01.02.2022г. по 31.12.2022г.</t>
  </si>
  <si>
    <t>S жилых помещений - 2981,8 м</t>
  </si>
  <si>
    <t>Протокол  №1 от 12 декабря 2021г.</t>
  </si>
  <si>
    <t>Приказ ГЖИ №  76-Л от 25.01.22г.</t>
  </si>
  <si>
    <t>Содержание общего имущества МКД -10,38 руб.</t>
  </si>
  <si>
    <t>Управление многоквартирным домом -2,33 руб.</t>
  </si>
  <si>
    <t>Содержание ОИ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</si>
</sst>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0" fillId="0" borderId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0" fontId="21" fillId="0" borderId="0" applyNumberFormat="0" applyBorder="0" applyProtection="0"/>
    <xf numFmtId="164" fontId="21" fillId="0" borderId="0" applyBorder="0" applyProtection="0"/>
  </cellStyleXfs>
  <cellXfs count="176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2" fontId="3" fillId="0" borderId="4" xfId="0" applyNumberFormat="1" applyFont="1" applyBorder="1"/>
    <xf numFmtId="2" fontId="3" fillId="2" borderId="4" xfId="0" applyNumberFormat="1" applyFont="1" applyFill="1" applyBorder="1"/>
    <xf numFmtId="2" fontId="4" fillId="4" borderId="4" xfId="0" applyNumberFormat="1" applyFont="1" applyFill="1" applyBorder="1" applyAlignment="1">
      <alignment horizontal="right" vertical="center" wrapText="1"/>
    </xf>
    <xf numFmtId="0" fontId="8" fillId="0" borderId="4" xfId="0" applyFont="1" applyBorder="1"/>
    <xf numFmtId="0" fontId="8" fillId="0" borderId="3" xfId="0" applyFont="1" applyBorder="1"/>
    <xf numFmtId="2" fontId="8" fillId="0" borderId="4" xfId="0" applyNumberFormat="1" applyFont="1" applyBorder="1"/>
    <xf numFmtId="2" fontId="9" fillId="0" borderId="4" xfId="0" applyNumberFormat="1" applyFont="1" applyBorder="1"/>
    <xf numFmtId="0" fontId="11" fillId="0" borderId="0" xfId="2" applyFont="1" applyAlignment="1">
      <alignment horizontal="center" vertical="center" wrapText="1"/>
    </xf>
    <xf numFmtId="0" fontId="12" fillId="0" borderId="0" xfId="2" applyFont="1"/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wrapText="1"/>
    </xf>
    <xf numFmtId="0" fontId="10" fillId="0" borderId="0" xfId="2"/>
    <xf numFmtId="0" fontId="13" fillId="0" borderId="0" xfId="2" applyFont="1"/>
    <xf numFmtId="0" fontId="14" fillId="0" borderId="0" xfId="2" applyFont="1"/>
    <xf numFmtId="0" fontId="15" fillId="0" borderId="0" xfId="2" applyFont="1"/>
    <xf numFmtId="0" fontId="14" fillId="0" borderId="0" xfId="2" applyFont="1" applyAlignment="1">
      <alignment horizontal="left" vertical="center" wrapText="1"/>
    </xf>
    <xf numFmtId="0" fontId="16" fillId="0" borderId="0" xfId="2" applyFont="1"/>
    <xf numFmtId="0" fontId="17" fillId="0" borderId="0" xfId="2" applyFont="1" applyAlignment="1">
      <alignment horizontal="right"/>
    </xf>
    <xf numFmtId="14" fontId="17" fillId="0" borderId="0" xfId="2" applyNumberFormat="1" applyFont="1" applyAlignment="1">
      <alignment horizontal="left"/>
    </xf>
    <xf numFmtId="0" fontId="15" fillId="0" borderId="4" xfId="2" applyFont="1" applyBorder="1" applyAlignment="1">
      <alignment horizontal="right" vertical="center" wrapText="1"/>
    </xf>
    <xf numFmtId="0" fontId="15" fillId="0" borderId="4" xfId="2" applyFont="1" applyBorder="1" applyAlignment="1">
      <alignment horizontal="center" vertical="center" wrapText="1"/>
    </xf>
    <xf numFmtId="0" fontId="22" fillId="0" borderId="4" xfId="2" applyFont="1" applyBorder="1" applyAlignment="1">
      <alignment horizontal="left" vertical="center" wrapText="1"/>
    </xf>
    <xf numFmtId="0" fontId="22" fillId="0" borderId="4" xfId="2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right" vertical="center" wrapText="1"/>
    </xf>
    <xf numFmtId="0" fontId="23" fillId="0" borderId="0" xfId="2" applyFont="1"/>
    <xf numFmtId="0" fontId="24" fillId="0" borderId="0" xfId="2" applyFont="1" applyAlignment="1">
      <alignment horizontal="left" vertical="center" wrapText="1"/>
    </xf>
    <xf numFmtId="0" fontId="24" fillId="0" borderId="0" xfId="2" applyFont="1"/>
    <xf numFmtId="0" fontId="25" fillId="0" borderId="0" xfId="2" applyFont="1"/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2" fontId="8" fillId="0" borderId="3" xfId="0" applyNumberFormat="1" applyFont="1" applyBorder="1"/>
    <xf numFmtId="1" fontId="22" fillId="0" borderId="4" xfId="0" applyNumberFormat="1" applyFont="1" applyBorder="1" applyAlignment="1">
      <alignment horizontal="left" vertical="top"/>
    </xf>
    <xf numFmtId="1" fontId="22" fillId="0" borderId="4" xfId="0" applyNumberFormat="1" applyFont="1" applyBorder="1" applyAlignment="1">
      <alignment horizontal="left" vertical="top" wrapText="1"/>
    </xf>
    <xf numFmtId="4" fontId="4" fillId="5" borderId="4" xfId="2" applyNumberFormat="1" applyFont="1" applyFill="1" applyBorder="1" applyAlignment="1">
      <alignment horizontal="right" vertical="center" wrapText="1"/>
    </xf>
    <xf numFmtId="14" fontId="15" fillId="0" borderId="4" xfId="2" applyNumberFormat="1" applyFont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right"/>
    </xf>
    <xf numFmtId="4" fontId="3" fillId="2" borderId="4" xfId="2" applyNumberFormat="1" applyFont="1" applyFill="1" applyBorder="1"/>
    <xf numFmtId="4" fontId="8" fillId="0" borderId="3" xfId="0" applyNumberFormat="1" applyFont="1" applyBorder="1"/>
    <xf numFmtId="4" fontId="10" fillId="0" borderId="0" xfId="2" applyNumberForma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2" fontId="3" fillId="0" borderId="1" xfId="0" applyNumberFormat="1" applyFont="1" applyBorder="1"/>
    <xf numFmtId="2" fontId="3" fillId="0" borderId="3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3" fillId="0" borderId="4" xfId="0" applyFont="1" applyBorder="1"/>
    <xf numFmtId="2" fontId="3" fillId="0" borderId="4" xfId="0" applyNumberFormat="1" applyFont="1" applyBorder="1"/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2" fontId="3" fillId="4" borderId="1" xfId="0" applyNumberFormat="1" applyFont="1" applyFill="1" applyBorder="1" applyAlignment="1">
      <alignment horizontal="right" vertical="center" wrapText="1"/>
    </xf>
    <xf numFmtId="2" fontId="3" fillId="4" borderId="2" xfId="0" applyNumberFormat="1" applyFont="1" applyFill="1" applyBorder="1" applyAlignment="1">
      <alignment horizontal="right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3" xfId="0" applyNumberFormat="1" applyFont="1" applyFill="1" applyBorder="1" applyAlignment="1">
      <alignment horizontal="right" vertical="center" wrapText="1"/>
    </xf>
    <xf numFmtId="2" fontId="4" fillId="4" borderId="1" xfId="1" applyNumberFormat="1" applyFont="1" applyFill="1" applyBorder="1" applyAlignment="1">
      <alignment horizontal="right" vertical="center" wrapText="1"/>
    </xf>
    <xf numFmtId="2" fontId="4" fillId="4" borderId="3" xfId="1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8" fillId="0" borderId="4" xfId="0" applyFont="1" applyBorder="1"/>
    <xf numFmtId="2" fontId="3" fillId="2" borderId="1" xfId="0" applyNumberFormat="1" applyFont="1" applyFill="1" applyBorder="1"/>
    <xf numFmtId="0" fontId="3" fillId="2" borderId="3" xfId="0" applyFont="1" applyFill="1" applyBorder="1"/>
    <xf numFmtId="0" fontId="3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2" borderId="2" xfId="0" applyNumberFormat="1" applyFont="1" applyFill="1" applyBorder="1"/>
    <xf numFmtId="2" fontId="3" fillId="2" borderId="3" xfId="0" applyNumberFormat="1" applyFont="1" applyFill="1" applyBorder="1"/>
    <xf numFmtId="0" fontId="3" fillId="2" borderId="2" xfId="0" applyFont="1" applyFill="1" applyBorder="1"/>
    <xf numFmtId="0" fontId="3" fillId="3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4" fontId="3" fillId="0" borderId="4" xfId="0" applyNumberFormat="1" applyFont="1" applyBorder="1"/>
    <xf numFmtId="0" fontId="3" fillId="2" borderId="4" xfId="0" applyFont="1" applyFill="1" applyBorder="1" applyAlignment="1">
      <alignment horizontal="center"/>
    </xf>
    <xf numFmtId="2" fontId="3" fillId="2" borderId="4" xfId="0" applyNumberFormat="1" applyFont="1" applyFill="1" applyBorder="1"/>
    <xf numFmtId="0" fontId="3" fillId="2" borderId="4" xfId="0" applyFont="1" applyFill="1" applyBorder="1"/>
    <xf numFmtId="2" fontId="6" fillId="2" borderId="4" xfId="0" applyNumberFormat="1" applyFont="1" applyFill="1" applyBorder="1"/>
    <xf numFmtId="0" fontId="6" fillId="2" borderId="4" xfId="0" applyFont="1" applyFill="1" applyBorder="1"/>
    <xf numFmtId="4" fontId="3" fillId="0" borderId="3" xfId="0" applyNumberFormat="1" applyFont="1" applyBorder="1"/>
    <xf numFmtId="0" fontId="8" fillId="2" borderId="4" xfId="2" applyFont="1" applyFill="1" applyBorder="1" applyAlignment="1">
      <alignment horizontal="center"/>
    </xf>
    <xf numFmtId="0" fontId="22" fillId="0" borderId="1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4" fillId="5" borderId="1" xfId="2" applyFont="1" applyFill="1" applyBorder="1" applyAlignment="1">
      <alignment horizontal="left" vertical="center" wrapText="1"/>
    </xf>
    <xf numFmtId="0" fontId="4" fillId="5" borderId="2" xfId="2" applyFont="1" applyFill="1" applyBorder="1" applyAlignment="1">
      <alignment horizontal="left" vertical="center" wrapText="1"/>
    </xf>
    <xf numFmtId="0" fontId="4" fillId="5" borderId="3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18" fillId="3" borderId="10" xfId="2" applyFont="1" applyFill="1" applyBorder="1" applyAlignment="1">
      <alignment horizontal="center" vertical="center" wrapText="1"/>
    </xf>
    <xf numFmtId="0" fontId="18" fillId="3" borderId="5" xfId="2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wrapText="1"/>
    </xf>
    <xf numFmtId="0" fontId="15" fillId="3" borderId="9" xfId="2" applyFont="1" applyFill="1" applyBorder="1" applyAlignment="1">
      <alignment wrapText="1"/>
    </xf>
    <xf numFmtId="0" fontId="8" fillId="0" borderId="0" xfId="0" applyFont="1"/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7" fillId="0" borderId="1" xfId="0" applyFont="1" applyBorder="1" applyAlignment="1">
      <alignment horizontal="right"/>
    </xf>
    <xf numFmtId="0" fontId="8" fillId="0" borderId="0" xfId="0" applyFont="1" applyAlignment="1">
      <alignment horizontal="left"/>
    </xf>
    <xf numFmtId="2" fontId="8" fillId="0" borderId="4" xfId="0" applyNumberFormat="1" applyFont="1" applyBorder="1"/>
    <xf numFmtId="0" fontId="8" fillId="0" borderId="4" xfId="0" applyFont="1" applyBorder="1" applyAlignment="1">
      <alignment horizontal="left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8" fillId="0" borderId="1" xfId="0" applyNumberFormat="1" applyFont="1" applyBorder="1"/>
    <xf numFmtId="2" fontId="8" fillId="0" borderId="3" xfId="0" applyNumberFormat="1" applyFont="1" applyBorder="1"/>
    <xf numFmtId="2" fontId="8" fillId="0" borderId="2" xfId="0" applyNumberFormat="1" applyFont="1" applyBorder="1"/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2" fontId="8" fillId="4" borderId="1" xfId="0" applyNumberFormat="1" applyFont="1" applyFill="1" applyBorder="1" applyAlignment="1">
      <alignment horizontal="right"/>
    </xf>
    <xf numFmtId="2" fontId="8" fillId="4" borderId="3" xfId="0" applyNumberFormat="1" applyFont="1" applyFill="1" applyBorder="1" applyAlignment="1">
      <alignment horizontal="right"/>
    </xf>
    <xf numFmtId="2" fontId="8" fillId="4" borderId="2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2" fontId="8" fillId="0" borderId="1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0" fillId="0" borderId="4" xfId="0" applyBorder="1" applyAlignment="1">
      <alignment horizontal="left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4" borderId="1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</cellXfs>
  <cellStyles count="7">
    <cellStyle name="Heading" xfId="3" xr:uid="{00000000-0005-0000-0000-000000000000}"/>
    <cellStyle name="Heading1" xfId="4" xr:uid="{00000000-0005-0000-0000-000001000000}"/>
    <cellStyle name="Result" xfId="5" xr:uid="{00000000-0005-0000-0000-000002000000}"/>
    <cellStyle name="Result2" xfId="6" xr:uid="{00000000-0005-0000-0000-000003000000}"/>
    <cellStyle name="Обычный" xfId="0" builtinId="0"/>
    <cellStyle name="Обычный 2" xfId="1" xr:uid="{00000000-0005-0000-0000-000005000000}"/>
    <cellStyle name="Обычный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42"/>
  <sheetViews>
    <sheetView showRuler="0" topLeftCell="A21" zoomScaleNormal="100" workbookViewId="0">
      <selection activeCell="D43" sqref="D43"/>
    </sheetView>
  </sheetViews>
  <sheetFormatPr defaultRowHeight="14.4" x14ac:dyDescent="0.3"/>
  <cols>
    <col min="2" max="2" width="9.109375" customWidth="1"/>
    <col min="4" max="4" width="9.6640625" customWidth="1"/>
    <col min="6" max="6" width="9.109375" customWidth="1"/>
    <col min="8" max="8" width="8.33203125" customWidth="1"/>
    <col min="12" max="12" width="6.44140625" customWidth="1"/>
    <col min="13" max="13" width="20.88671875" customWidth="1"/>
  </cols>
  <sheetData>
    <row r="1" spans="1:13" x14ac:dyDescent="0.3">
      <c r="A1" s="87" t="s">
        <v>52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3" x14ac:dyDescent="0.3">
      <c r="A2" s="45" t="s">
        <v>54</v>
      </c>
      <c r="B2" s="46"/>
      <c r="C2" s="46"/>
      <c r="D2" s="47"/>
      <c r="E2" s="45" t="s">
        <v>53</v>
      </c>
      <c r="F2" s="46"/>
      <c r="G2" s="46"/>
      <c r="H2" s="46"/>
      <c r="I2" s="47"/>
      <c r="J2" s="45" t="s">
        <v>58</v>
      </c>
      <c r="K2" s="46"/>
      <c r="L2" s="46"/>
      <c r="M2" s="47"/>
    </row>
    <row r="3" spans="1:13" x14ac:dyDescent="0.3">
      <c r="A3" s="45" t="s">
        <v>0</v>
      </c>
      <c r="B3" s="47"/>
      <c r="C3" s="45" t="s">
        <v>55</v>
      </c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x14ac:dyDescent="0.3">
      <c r="A4" s="45" t="s">
        <v>57</v>
      </c>
      <c r="B4" s="46"/>
      <c r="C4" s="46"/>
      <c r="D4" s="46"/>
      <c r="E4" s="46"/>
      <c r="F4" s="46"/>
      <c r="G4" s="47"/>
      <c r="H4" s="45" t="s">
        <v>56</v>
      </c>
      <c r="I4" s="46"/>
      <c r="J4" s="46"/>
      <c r="K4" s="46"/>
      <c r="L4" s="46"/>
      <c r="M4" s="47"/>
    </row>
    <row r="5" spans="1:13" x14ac:dyDescent="0.3">
      <c r="A5" s="55" t="s">
        <v>69</v>
      </c>
      <c r="B5" s="55"/>
      <c r="C5" s="55"/>
      <c r="D5" s="55"/>
      <c r="E5" s="55"/>
      <c r="F5" s="55"/>
      <c r="G5" s="55"/>
      <c r="H5" s="55" t="s">
        <v>70</v>
      </c>
      <c r="I5" s="55"/>
      <c r="J5" s="55"/>
      <c r="K5" s="55"/>
      <c r="L5" s="55"/>
      <c r="M5" s="55"/>
    </row>
    <row r="6" spans="1:13" x14ac:dyDescent="0.3">
      <c r="A6" s="45" t="s">
        <v>154</v>
      </c>
      <c r="B6" s="46"/>
      <c r="C6" s="46"/>
      <c r="D6" s="47"/>
      <c r="E6" s="48">
        <v>0</v>
      </c>
      <c r="F6" s="49"/>
      <c r="G6" s="45" t="s">
        <v>153</v>
      </c>
      <c r="H6" s="46"/>
      <c r="I6" s="46"/>
      <c r="J6" s="46"/>
      <c r="K6" s="47"/>
      <c r="L6" s="48">
        <f>E23</f>
        <v>342448.32</v>
      </c>
      <c r="M6" s="49"/>
    </row>
    <row r="7" spans="1:13" x14ac:dyDescent="0.3">
      <c r="A7" s="45" t="s">
        <v>152</v>
      </c>
      <c r="B7" s="46"/>
      <c r="C7" s="46"/>
      <c r="D7" s="47"/>
      <c r="E7" s="48">
        <v>0</v>
      </c>
      <c r="F7" s="49"/>
      <c r="G7" s="45" t="s">
        <v>46</v>
      </c>
      <c r="H7" s="46"/>
      <c r="I7" s="46"/>
      <c r="J7" s="46"/>
      <c r="K7" s="47"/>
      <c r="L7" s="48">
        <f>G23</f>
        <v>303911.74</v>
      </c>
      <c r="M7" s="49"/>
    </row>
    <row r="8" spans="1:13" x14ac:dyDescent="0.3">
      <c r="A8" s="76" t="s">
        <v>197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8"/>
    </row>
    <row r="9" spans="1:13" x14ac:dyDescent="0.3">
      <c r="A9" s="87" t="s">
        <v>59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9"/>
    </row>
    <row r="10" spans="1:13" ht="14.25" customHeight="1" x14ac:dyDescent="0.3">
      <c r="A10" s="45" t="s">
        <v>60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8">
        <v>0</v>
      </c>
      <c r="M10" s="49"/>
    </row>
    <row r="11" spans="1:13" ht="54.75" customHeight="1" x14ac:dyDescent="0.3">
      <c r="A11" s="86" t="s">
        <v>1</v>
      </c>
      <c r="B11" s="86"/>
      <c r="C11" s="74" t="s">
        <v>6</v>
      </c>
      <c r="D11" s="86"/>
      <c r="E11" s="74" t="s">
        <v>2</v>
      </c>
      <c r="F11" s="86"/>
      <c r="G11" s="74" t="s">
        <v>3</v>
      </c>
      <c r="H11" s="74"/>
      <c r="I11" s="90" t="s">
        <v>4</v>
      </c>
      <c r="J11" s="90"/>
      <c r="K11" s="91" t="s">
        <v>5</v>
      </c>
      <c r="L11" s="92"/>
      <c r="M11" s="2" t="s">
        <v>7</v>
      </c>
    </row>
    <row r="12" spans="1:13" x14ac:dyDescent="0.3">
      <c r="A12" s="55" t="s">
        <v>47</v>
      </c>
      <c r="B12" s="55"/>
      <c r="C12" s="56">
        <v>0</v>
      </c>
      <c r="D12" s="56"/>
      <c r="E12" s="56">
        <v>30951.07</v>
      </c>
      <c r="F12" s="56"/>
      <c r="G12" s="56">
        <v>0</v>
      </c>
      <c r="H12" s="56"/>
      <c r="I12" s="56">
        <f>'СОДЕРЖАНИЕ ЖИЛЬЯ'!I18</f>
        <v>14478.58022</v>
      </c>
      <c r="J12" s="56"/>
      <c r="K12" s="56">
        <f>L10+G12-I12</f>
        <v>-14478.58022</v>
      </c>
      <c r="L12" s="55"/>
      <c r="M12" s="3">
        <f>C12+E12-G12</f>
        <v>30951.07</v>
      </c>
    </row>
    <row r="13" spans="1:13" x14ac:dyDescent="0.3">
      <c r="A13" s="45" t="s">
        <v>48</v>
      </c>
      <c r="B13" s="47"/>
      <c r="C13" s="48">
        <v>30951.07</v>
      </c>
      <c r="D13" s="49"/>
      <c r="E13" s="48">
        <v>30951.07</v>
      </c>
      <c r="F13" s="49"/>
      <c r="G13" s="48">
        <v>31828.99</v>
      </c>
      <c r="H13" s="49"/>
      <c r="I13" s="48">
        <f>'СОДЕРЖАНИЕ ЖИЛЬЯ'!I32</f>
        <v>21324.659769999998</v>
      </c>
      <c r="J13" s="49"/>
      <c r="K13" s="56">
        <f t="shared" ref="K13:K15" si="0">L11+G13-I13</f>
        <v>10504.330230000003</v>
      </c>
      <c r="L13" s="55"/>
      <c r="M13" s="3">
        <f t="shared" ref="M13:M15" si="1">C13+E13-G13</f>
        <v>30073.149999999998</v>
      </c>
    </row>
    <row r="14" spans="1:13" x14ac:dyDescent="0.3">
      <c r="A14" s="45" t="s">
        <v>61</v>
      </c>
      <c r="B14" s="47"/>
      <c r="C14" s="48">
        <v>30074.04</v>
      </c>
      <c r="D14" s="49"/>
      <c r="E14" s="48">
        <v>30951.07</v>
      </c>
      <c r="F14" s="49"/>
      <c r="G14" s="48">
        <v>28566.5</v>
      </c>
      <c r="H14" s="49"/>
      <c r="I14" s="48">
        <f>'СОДЕРЖАНИЕ ЖИЛЬЯ'!I51</f>
        <v>51222.320319999999</v>
      </c>
      <c r="J14" s="49"/>
      <c r="K14" s="56">
        <f t="shared" si="0"/>
        <v>-22655.820319999999</v>
      </c>
      <c r="L14" s="55"/>
      <c r="M14" s="3">
        <f t="shared" si="1"/>
        <v>32458.61</v>
      </c>
    </row>
    <row r="15" spans="1:13" x14ac:dyDescent="0.3">
      <c r="A15" s="55" t="s">
        <v>62</v>
      </c>
      <c r="B15" s="55"/>
      <c r="C15" s="56">
        <v>32458.61</v>
      </c>
      <c r="D15" s="55"/>
      <c r="E15" s="56">
        <v>30951.07</v>
      </c>
      <c r="F15" s="56"/>
      <c r="G15" s="56">
        <v>31077.21</v>
      </c>
      <c r="H15" s="56"/>
      <c r="I15" s="95">
        <f>'СОДЕРЖАНИЕ ЖИЛЬЯ'!I60</f>
        <v>27684.472870000001</v>
      </c>
      <c r="J15" s="55"/>
      <c r="K15" s="56">
        <f t="shared" si="0"/>
        <v>3392.7371299999977</v>
      </c>
      <c r="L15" s="55"/>
      <c r="M15" s="3">
        <f t="shared" si="1"/>
        <v>32332.47</v>
      </c>
    </row>
    <row r="16" spans="1:13" x14ac:dyDescent="0.3">
      <c r="A16" s="45" t="s">
        <v>63</v>
      </c>
      <c r="B16" s="47"/>
      <c r="C16" s="48">
        <f>M15</f>
        <v>32332.47</v>
      </c>
      <c r="D16" s="49"/>
      <c r="E16" s="48">
        <v>30951.07</v>
      </c>
      <c r="F16" s="49"/>
      <c r="G16" s="48">
        <v>30515.16</v>
      </c>
      <c r="H16" s="49"/>
      <c r="I16" s="67">
        <f>'СОДЕРЖАНИЕ ЖИЛЬЯ'!I71</f>
        <v>41369.066209999997</v>
      </c>
      <c r="J16" s="47"/>
      <c r="K16" s="56">
        <f t="shared" ref="K16" si="2">L14+G16-I16</f>
        <v>-10853.906209999997</v>
      </c>
      <c r="L16" s="55"/>
      <c r="M16" s="3">
        <f>C16+E16-G16</f>
        <v>32768.380000000005</v>
      </c>
    </row>
    <row r="17" spans="1:13" x14ac:dyDescent="0.3">
      <c r="A17" s="45" t="s">
        <v>155</v>
      </c>
      <c r="B17" s="47"/>
      <c r="C17" s="48">
        <f>M16</f>
        <v>32768.380000000005</v>
      </c>
      <c r="D17" s="49"/>
      <c r="E17" s="48">
        <v>30951.07</v>
      </c>
      <c r="F17" s="49"/>
      <c r="G17" s="48">
        <v>27105.62</v>
      </c>
      <c r="H17" s="49"/>
      <c r="I17" s="67">
        <f>'СОДЕРЖАНИЕ ЖИЛЬЯ'!I82</f>
        <v>23245.42685</v>
      </c>
      <c r="J17" s="101"/>
      <c r="K17" s="56">
        <f t="shared" ref="K17" si="3">L15+G17-I17</f>
        <v>3860.1931499999992</v>
      </c>
      <c r="L17" s="55"/>
      <c r="M17" s="3">
        <f>C17+E17-G17</f>
        <v>36613.83</v>
      </c>
    </row>
    <row r="18" spans="1:13" x14ac:dyDescent="0.3">
      <c r="A18" s="45" t="s">
        <v>156</v>
      </c>
      <c r="B18" s="47"/>
      <c r="C18" s="48">
        <v>36613.83</v>
      </c>
      <c r="D18" s="49"/>
      <c r="E18" s="48">
        <v>30951.07</v>
      </c>
      <c r="F18" s="49"/>
      <c r="G18" s="48">
        <v>32785.99</v>
      </c>
      <c r="H18" s="49"/>
      <c r="I18" s="67">
        <f>'СОДЕРЖАНИЕ ЖИЛЬЯ'!I89</f>
        <v>4983.4697500000002</v>
      </c>
      <c r="J18" s="101"/>
      <c r="K18" s="56">
        <f t="shared" ref="K18" si="4">L16+G18-I18</f>
        <v>27802.520249999998</v>
      </c>
      <c r="L18" s="55"/>
      <c r="M18" s="3">
        <f>C18+E18-G18</f>
        <v>34778.909999999996</v>
      </c>
    </row>
    <row r="19" spans="1:13" x14ac:dyDescent="0.3">
      <c r="A19" s="45" t="s">
        <v>157</v>
      </c>
      <c r="B19" s="47"/>
      <c r="C19" s="48">
        <v>34778.949999999997</v>
      </c>
      <c r="D19" s="49"/>
      <c r="E19" s="48">
        <v>30951.07</v>
      </c>
      <c r="F19" s="49"/>
      <c r="G19" s="48">
        <v>30192.03</v>
      </c>
      <c r="H19" s="49"/>
      <c r="I19" s="67">
        <f>'СОДЕРЖАНИЕ ЖИЛЬЯ'!I96</f>
        <v>4470.1514999999999</v>
      </c>
      <c r="J19" s="101"/>
      <c r="K19" s="56">
        <f t="shared" ref="K19" si="5">L17+G19-I19</f>
        <v>25721.878499999999</v>
      </c>
      <c r="L19" s="55"/>
      <c r="M19" s="3">
        <f>C19+E19-G19</f>
        <v>35537.989999999991</v>
      </c>
    </row>
    <row r="20" spans="1:13" x14ac:dyDescent="0.3">
      <c r="A20" s="45" t="s">
        <v>158</v>
      </c>
      <c r="B20" s="47"/>
      <c r="C20" s="48">
        <f>M19</f>
        <v>35537.989999999991</v>
      </c>
      <c r="D20" s="49"/>
      <c r="E20" s="48">
        <v>30951.07</v>
      </c>
      <c r="F20" s="49"/>
      <c r="G20" s="48">
        <v>31573.02</v>
      </c>
      <c r="H20" s="49"/>
      <c r="I20" s="67">
        <f>'СОДЕРЖАНИЕ ЖИЛЬЯ'!I114</f>
        <v>30428.470100000002</v>
      </c>
      <c r="J20" s="101"/>
      <c r="K20" s="56">
        <f t="shared" ref="K20" si="6">L18+G20-I20</f>
        <v>1144.5498999999982</v>
      </c>
      <c r="L20" s="55"/>
      <c r="M20" s="3">
        <f t="shared" ref="M20:M21" si="7">C20+E20-G20</f>
        <v>34916.039999999994</v>
      </c>
    </row>
    <row r="21" spans="1:13" x14ac:dyDescent="0.3">
      <c r="A21" s="45" t="s">
        <v>159</v>
      </c>
      <c r="B21" s="47"/>
      <c r="C21" s="48">
        <f t="shared" ref="C21:C22" si="8">M20</f>
        <v>34916.039999999994</v>
      </c>
      <c r="D21" s="49"/>
      <c r="E21" s="48">
        <v>30951.07</v>
      </c>
      <c r="F21" s="49"/>
      <c r="G21" s="48">
        <v>29363.39</v>
      </c>
      <c r="H21" s="49"/>
      <c r="I21" s="67">
        <f>'СОДЕРЖАНИЕ ЖИЛЬЯ'!I123</f>
        <v>7220.6608999999999</v>
      </c>
      <c r="J21" s="101"/>
      <c r="K21" s="56">
        <f t="shared" ref="K21:K22" si="9">L19+G21-I21</f>
        <v>22142.7291</v>
      </c>
      <c r="L21" s="55"/>
      <c r="M21" s="3">
        <f t="shared" si="7"/>
        <v>36503.719999999987</v>
      </c>
    </row>
    <row r="22" spans="1:13" x14ac:dyDescent="0.3">
      <c r="A22" s="45" t="s">
        <v>160</v>
      </c>
      <c r="B22" s="47"/>
      <c r="C22" s="48">
        <f t="shared" si="8"/>
        <v>36503.719999999987</v>
      </c>
      <c r="D22" s="49"/>
      <c r="E22" s="48">
        <v>32937.620000000003</v>
      </c>
      <c r="F22" s="49"/>
      <c r="G22" s="48">
        <v>30903.83</v>
      </c>
      <c r="H22" s="49"/>
      <c r="I22" s="67">
        <f>'СОДЕРЖАНИЕ ЖИЛЬЯ'!I141</f>
        <v>34895.660000000003</v>
      </c>
      <c r="J22" s="101"/>
      <c r="K22" s="56">
        <f t="shared" si="9"/>
        <v>-3991.8300000000017</v>
      </c>
      <c r="L22" s="55"/>
      <c r="M22" s="3">
        <v>38537.99</v>
      </c>
    </row>
    <row r="23" spans="1:13" x14ac:dyDescent="0.3">
      <c r="A23" s="98" t="s">
        <v>8</v>
      </c>
      <c r="B23" s="98"/>
      <c r="C23" s="99"/>
      <c r="D23" s="100"/>
      <c r="E23" s="97">
        <f>SUM(E12:E22)</f>
        <v>342448.32</v>
      </c>
      <c r="F23" s="98"/>
      <c r="G23" s="97">
        <f>SUM(G12:G22)</f>
        <v>303911.74</v>
      </c>
      <c r="H23" s="97"/>
      <c r="I23" s="97">
        <f>SUM(I12:I22)</f>
        <v>261322.93848999997</v>
      </c>
      <c r="J23" s="97"/>
      <c r="K23" s="97">
        <f>SUM(K12:K22)</f>
        <v>42588.801509999998</v>
      </c>
      <c r="L23" s="98"/>
      <c r="M23" s="4">
        <f>M22</f>
        <v>38537.99</v>
      </c>
    </row>
    <row r="24" spans="1:13" x14ac:dyDescent="0.3">
      <c r="A24" s="45" t="s">
        <v>220</v>
      </c>
      <c r="B24" s="46"/>
      <c r="C24" s="46"/>
      <c r="D24" s="46"/>
      <c r="E24" s="46"/>
      <c r="F24" s="46"/>
      <c r="G24" s="46"/>
      <c r="H24" s="46"/>
      <c r="I24" s="46"/>
      <c r="J24" s="47"/>
      <c r="K24" s="48">
        <f>K23</f>
        <v>42588.801509999998</v>
      </c>
      <c r="L24" s="49"/>
      <c r="M24" s="4"/>
    </row>
    <row r="25" spans="1:13" x14ac:dyDescent="0.3">
      <c r="A25" s="96" t="s">
        <v>9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</row>
    <row r="26" spans="1:13" ht="46.5" customHeight="1" x14ac:dyDescent="0.3">
      <c r="A26" s="76" t="s">
        <v>10</v>
      </c>
      <c r="B26" s="77"/>
      <c r="C26" s="77"/>
      <c r="D26" s="78"/>
      <c r="E26" s="79" t="s">
        <v>6</v>
      </c>
      <c r="F26" s="80"/>
      <c r="G26" s="80"/>
      <c r="H26" s="81"/>
      <c r="I26" s="74" t="s">
        <v>2</v>
      </c>
      <c r="J26" s="86"/>
      <c r="K26" s="74" t="s">
        <v>3</v>
      </c>
      <c r="L26" s="74"/>
      <c r="M26" s="2" t="s">
        <v>7</v>
      </c>
    </row>
    <row r="27" spans="1:13" ht="17.25" customHeight="1" x14ac:dyDescent="0.3">
      <c r="A27" s="57" t="s">
        <v>64</v>
      </c>
      <c r="B27" s="58"/>
      <c r="C27" s="58"/>
      <c r="D27" s="59"/>
      <c r="E27" s="60">
        <v>0</v>
      </c>
      <c r="F27" s="61"/>
      <c r="G27" s="61"/>
      <c r="H27" s="62"/>
      <c r="I27" s="63">
        <f>1458.46+165.59+180.47</f>
        <v>1804.52</v>
      </c>
      <c r="J27" s="64"/>
      <c r="K27" s="65">
        <f>I27-M27</f>
        <v>1597.34</v>
      </c>
      <c r="L27" s="66"/>
      <c r="M27" s="5">
        <v>207.18</v>
      </c>
    </row>
    <row r="28" spans="1:13" ht="17.25" customHeight="1" x14ac:dyDescent="0.3">
      <c r="A28" s="57" t="s">
        <v>65</v>
      </c>
      <c r="B28" s="58"/>
      <c r="C28" s="58"/>
      <c r="D28" s="59"/>
      <c r="E28" s="60">
        <v>0</v>
      </c>
      <c r="F28" s="61"/>
      <c r="G28" s="61"/>
      <c r="H28" s="62"/>
      <c r="I28" s="63">
        <v>1804.52</v>
      </c>
      <c r="J28" s="64"/>
      <c r="K28" s="65">
        <f>I28-M28</f>
        <v>1597.44</v>
      </c>
      <c r="L28" s="66"/>
      <c r="M28" s="5">
        <v>207.08</v>
      </c>
    </row>
    <row r="29" spans="1:13" ht="17.25" customHeight="1" x14ac:dyDescent="0.3">
      <c r="A29" s="57" t="s">
        <v>66</v>
      </c>
      <c r="B29" s="58"/>
      <c r="C29" s="58"/>
      <c r="D29" s="59"/>
      <c r="E29" s="60">
        <v>0</v>
      </c>
      <c r="F29" s="61"/>
      <c r="G29" s="61"/>
      <c r="H29" s="62"/>
      <c r="I29" s="63">
        <f>3253.11+405.51+372.04</f>
        <v>4030.66</v>
      </c>
      <c r="J29" s="64"/>
      <c r="K29" s="65">
        <f>I29-M29</f>
        <v>3565.72</v>
      </c>
      <c r="L29" s="66"/>
      <c r="M29" s="5">
        <v>464.94</v>
      </c>
    </row>
    <row r="30" spans="1:13" x14ac:dyDescent="0.3">
      <c r="A30" s="45" t="s">
        <v>67</v>
      </c>
      <c r="B30" s="46"/>
      <c r="C30" s="46"/>
      <c r="D30" s="47"/>
      <c r="E30" s="48">
        <v>0</v>
      </c>
      <c r="F30" s="82"/>
      <c r="G30" s="82"/>
      <c r="H30" s="49"/>
      <c r="I30" s="45">
        <f>3253.11+372.04+405.52</f>
        <v>4030.67</v>
      </c>
      <c r="J30" s="47"/>
      <c r="K30" s="48">
        <f>I30-M30</f>
        <v>3565.9900000000002</v>
      </c>
      <c r="L30" s="49"/>
      <c r="M30" s="5">
        <v>464.68</v>
      </c>
    </row>
    <row r="31" spans="1:13" x14ac:dyDescent="0.3">
      <c r="A31" s="45" t="s">
        <v>11</v>
      </c>
      <c r="B31" s="46"/>
      <c r="C31" s="46"/>
      <c r="D31" s="47"/>
      <c r="E31" s="48">
        <v>0</v>
      </c>
      <c r="F31" s="82"/>
      <c r="G31" s="82"/>
      <c r="H31" s="49"/>
      <c r="I31" s="45">
        <f>10809.44+1390.1+1277.34</f>
        <v>13476.880000000001</v>
      </c>
      <c r="J31" s="47"/>
      <c r="K31" s="48">
        <f>I31-M31</f>
        <v>11897.59</v>
      </c>
      <c r="L31" s="49"/>
      <c r="M31" s="5">
        <v>1579.29</v>
      </c>
    </row>
    <row r="32" spans="1:13" x14ac:dyDescent="0.3">
      <c r="A32" s="75"/>
      <c r="B32" s="85"/>
      <c r="C32" s="85"/>
      <c r="D32" s="73"/>
      <c r="E32" s="72"/>
      <c r="F32" s="83"/>
      <c r="G32" s="83"/>
      <c r="H32" s="84"/>
      <c r="I32" s="72">
        <f>SUM(I27:I31)</f>
        <v>25147.25</v>
      </c>
      <c r="J32" s="73"/>
      <c r="K32" s="75">
        <f>SUM(K27:K31)</f>
        <v>22224.080000000002</v>
      </c>
      <c r="L32" s="73"/>
      <c r="M32" s="4">
        <f>SUM(M27:M31)</f>
        <v>2923.17</v>
      </c>
    </row>
    <row r="33" spans="1:13" x14ac:dyDescent="0.3">
      <c r="A33" s="71" t="s">
        <v>12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36">
        <v>8650.65</v>
      </c>
    </row>
    <row r="34" spans="1:13" x14ac:dyDescent="0.3">
      <c r="A34" s="52" t="s">
        <v>71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4"/>
      <c r="M34" s="36">
        <v>3642.64</v>
      </c>
    </row>
    <row r="35" spans="1:13" x14ac:dyDescent="0.3">
      <c r="A35" s="52" t="s">
        <v>72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4"/>
      <c r="M35" s="36">
        <v>7285.28</v>
      </c>
    </row>
    <row r="36" spans="1:13" x14ac:dyDescent="0.3">
      <c r="A36" s="71" t="s">
        <v>68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">
        <v>668.42</v>
      </c>
    </row>
    <row r="37" spans="1:13" x14ac:dyDescent="0.3">
      <c r="A37" s="68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70"/>
    </row>
    <row r="38" spans="1:13" ht="15.6" x14ac:dyDescent="0.3">
      <c r="A38" s="71" t="s">
        <v>49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9">
        <f>M23+M32+M33+M34+M35+M36</f>
        <v>61708.149999999994</v>
      </c>
    </row>
    <row r="39" spans="1:13" x14ac:dyDescent="0.3">
      <c r="A39" s="71" t="s">
        <v>13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8">
        <f>G23-I23</f>
        <v>42588.801510000019</v>
      </c>
    </row>
    <row r="41" spans="1:13" x14ac:dyDescent="0.3">
      <c r="A41" s="50"/>
      <c r="B41" s="50"/>
      <c r="C41" s="50"/>
      <c r="D41" s="50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3">
      <c r="A42" s="50"/>
      <c r="B42" s="50"/>
      <c r="C42" s="50"/>
      <c r="D42" s="50"/>
      <c r="K42" s="51"/>
      <c r="L42" s="51"/>
      <c r="M42" s="51"/>
    </row>
  </sheetData>
  <mergeCells count="141">
    <mergeCell ref="K17:L17"/>
    <mergeCell ref="K18:L18"/>
    <mergeCell ref="K19:L19"/>
    <mergeCell ref="K20:L20"/>
    <mergeCell ref="K21:L21"/>
    <mergeCell ref="G17:H17"/>
    <mergeCell ref="G18:H18"/>
    <mergeCell ref="G19:H19"/>
    <mergeCell ref="G20:H20"/>
    <mergeCell ref="G21:H21"/>
    <mergeCell ref="I17:J17"/>
    <mergeCell ref="I18:J18"/>
    <mergeCell ref="I19:J19"/>
    <mergeCell ref="I20:J20"/>
    <mergeCell ref="I21:J21"/>
    <mergeCell ref="A21:B21"/>
    <mergeCell ref="C17:D17"/>
    <mergeCell ref="C18:D18"/>
    <mergeCell ref="C19:D19"/>
    <mergeCell ref="C20:D20"/>
    <mergeCell ref="C21:D21"/>
    <mergeCell ref="E17:F17"/>
    <mergeCell ref="E18:F18"/>
    <mergeCell ref="E19:F19"/>
    <mergeCell ref="E20:F20"/>
    <mergeCell ref="E21:F21"/>
    <mergeCell ref="A25:M25"/>
    <mergeCell ref="K12:L12"/>
    <mergeCell ref="K15:L15"/>
    <mergeCell ref="K23:L23"/>
    <mergeCell ref="A23:B23"/>
    <mergeCell ref="C23:D23"/>
    <mergeCell ref="E23:F23"/>
    <mergeCell ref="G23:H23"/>
    <mergeCell ref="I23:J23"/>
    <mergeCell ref="A12:B12"/>
    <mergeCell ref="A15:B15"/>
    <mergeCell ref="C12:D12"/>
    <mergeCell ref="C15:D15"/>
    <mergeCell ref="E12:F12"/>
    <mergeCell ref="A22:B22"/>
    <mergeCell ref="C22:D22"/>
    <mergeCell ref="E22:F22"/>
    <mergeCell ref="G22:H22"/>
    <mergeCell ref="I22:J22"/>
    <mergeCell ref="K22:L22"/>
    <mergeCell ref="A17:B17"/>
    <mergeCell ref="A18:B18"/>
    <mergeCell ref="A19:B19"/>
    <mergeCell ref="A20:B20"/>
    <mergeCell ref="G12:H12"/>
    <mergeCell ref="G15:H15"/>
    <mergeCell ref="A4:G4"/>
    <mergeCell ref="H4:M4"/>
    <mergeCell ref="A6:D6"/>
    <mergeCell ref="E6:F6"/>
    <mergeCell ref="G6:K6"/>
    <mergeCell ref="A1:M1"/>
    <mergeCell ref="A2:D2"/>
    <mergeCell ref="E2:I2"/>
    <mergeCell ref="J2:M2"/>
    <mergeCell ref="A3:B3"/>
    <mergeCell ref="C3:M3"/>
    <mergeCell ref="I12:J12"/>
    <mergeCell ref="I15:J15"/>
    <mergeCell ref="A13:B13"/>
    <mergeCell ref="G14:H14"/>
    <mergeCell ref="I13:J13"/>
    <mergeCell ref="I14:J14"/>
    <mergeCell ref="I27:J27"/>
    <mergeCell ref="I26:J26"/>
    <mergeCell ref="A11:B11"/>
    <mergeCell ref="C11:D11"/>
    <mergeCell ref="E11:F11"/>
    <mergeCell ref="G11:H11"/>
    <mergeCell ref="L6:M6"/>
    <mergeCell ref="L7:M7"/>
    <mergeCell ref="A8:M8"/>
    <mergeCell ref="A9:M9"/>
    <mergeCell ref="L10:M10"/>
    <mergeCell ref="A10:K10"/>
    <mergeCell ref="A7:D7"/>
    <mergeCell ref="E7:F7"/>
    <mergeCell ref="G7:K7"/>
    <mergeCell ref="I11:J11"/>
    <mergeCell ref="K11:L11"/>
    <mergeCell ref="A14:B14"/>
    <mergeCell ref="C13:D13"/>
    <mergeCell ref="C14:D14"/>
    <mergeCell ref="E13:F13"/>
    <mergeCell ref="E14:F14"/>
    <mergeCell ref="G13:H13"/>
    <mergeCell ref="E15:F15"/>
    <mergeCell ref="I16:J16"/>
    <mergeCell ref="A37:M37"/>
    <mergeCell ref="A38:L38"/>
    <mergeCell ref="A39:L39"/>
    <mergeCell ref="K27:L27"/>
    <mergeCell ref="A33:L33"/>
    <mergeCell ref="A36:L36"/>
    <mergeCell ref="I30:J30"/>
    <mergeCell ref="I31:J31"/>
    <mergeCell ref="I32:J32"/>
    <mergeCell ref="K26:L26"/>
    <mergeCell ref="K30:L30"/>
    <mergeCell ref="K31:L31"/>
    <mergeCell ref="K32:L32"/>
    <mergeCell ref="A26:D26"/>
    <mergeCell ref="A27:D27"/>
    <mergeCell ref="A30:D30"/>
    <mergeCell ref="A31:D31"/>
    <mergeCell ref="E26:H26"/>
    <mergeCell ref="E27:H27"/>
    <mergeCell ref="E30:H30"/>
    <mergeCell ref="E31:H31"/>
    <mergeCell ref="E32:H32"/>
    <mergeCell ref="A32:D32"/>
    <mergeCell ref="A24:J24"/>
    <mergeCell ref="K24:L24"/>
    <mergeCell ref="A41:D41"/>
    <mergeCell ref="A42:D42"/>
    <mergeCell ref="K42:M42"/>
    <mergeCell ref="A35:L35"/>
    <mergeCell ref="A34:L34"/>
    <mergeCell ref="A5:G5"/>
    <mergeCell ref="H5:M5"/>
    <mergeCell ref="K13:L13"/>
    <mergeCell ref="K14:L14"/>
    <mergeCell ref="A28:D28"/>
    <mergeCell ref="E28:H28"/>
    <mergeCell ref="I28:J28"/>
    <mergeCell ref="K28:L28"/>
    <mergeCell ref="A29:D29"/>
    <mergeCell ref="E29:H29"/>
    <mergeCell ref="I29:J29"/>
    <mergeCell ref="K29:L29"/>
    <mergeCell ref="K16:L16"/>
    <mergeCell ref="A16:B16"/>
    <mergeCell ref="C16:D16"/>
    <mergeCell ref="E16:F16"/>
    <mergeCell ref="G16:H16"/>
  </mergeCells>
  <pageMargins left="0.39370078740157483" right="7.874015748031496E-2" top="0.35433070866141736" bottom="0.35433070866141736" header="0" footer="0"/>
  <pageSetup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P142"/>
  <sheetViews>
    <sheetView topLeftCell="A137" zoomScaleNormal="100" workbookViewId="0">
      <selection activeCell="P126" sqref="P126"/>
    </sheetView>
  </sheetViews>
  <sheetFormatPr defaultColWidth="9.109375" defaultRowHeight="13.8" x14ac:dyDescent="0.3"/>
  <cols>
    <col min="1" max="1" width="4.44140625" style="14" customWidth="1"/>
    <col min="2" max="2" width="6.5546875" style="14" customWidth="1"/>
    <col min="3" max="3" width="10.6640625" style="14" customWidth="1"/>
    <col min="4" max="4" width="6.88671875" style="14" customWidth="1"/>
    <col min="5" max="5" width="9.44140625" style="14" customWidth="1"/>
    <col min="6" max="6" width="25" style="14" customWidth="1"/>
    <col min="7" max="7" width="8.88671875" style="14" customWidth="1"/>
    <col min="8" max="8" width="8.33203125" style="14" customWidth="1"/>
    <col min="9" max="9" width="10.88671875" style="14" customWidth="1"/>
    <col min="10" max="16384" width="9.109375" style="14"/>
  </cols>
  <sheetData>
    <row r="1" spans="2:10" x14ac:dyDescent="0.3">
      <c r="B1" s="10"/>
      <c r="C1" s="11"/>
      <c r="D1" s="12"/>
      <c r="E1" s="13"/>
      <c r="F1" s="13"/>
      <c r="G1" s="10"/>
      <c r="H1" s="10"/>
    </row>
    <row r="2" spans="2:10" ht="18" x14ac:dyDescent="0.35">
      <c r="B2" s="15" t="s">
        <v>14</v>
      </c>
      <c r="C2" s="15"/>
      <c r="D2" s="16"/>
      <c r="E2" s="16"/>
      <c r="F2" s="16"/>
      <c r="G2" s="16"/>
      <c r="H2" s="17"/>
      <c r="I2" s="17"/>
    </row>
    <row r="3" spans="2:10" ht="18" x14ac:dyDescent="0.35">
      <c r="B3" s="15" t="s">
        <v>73</v>
      </c>
      <c r="C3" s="15"/>
      <c r="D3" s="16"/>
      <c r="E3" s="16"/>
      <c r="F3" s="16"/>
      <c r="G3" s="16"/>
      <c r="H3" s="17"/>
      <c r="I3" s="17"/>
    </row>
    <row r="4" spans="2:10" ht="18" x14ac:dyDescent="0.35">
      <c r="B4" s="15" t="s">
        <v>74</v>
      </c>
      <c r="C4" s="15"/>
      <c r="D4" s="18"/>
      <c r="E4" s="18"/>
      <c r="F4" s="15"/>
      <c r="G4" s="16"/>
      <c r="H4" s="17"/>
      <c r="I4" s="17"/>
    </row>
    <row r="5" spans="2:10" ht="18" x14ac:dyDescent="0.35">
      <c r="B5" s="15" t="s">
        <v>219</v>
      </c>
      <c r="C5" s="15"/>
      <c r="D5" s="18"/>
      <c r="E5" s="18"/>
      <c r="F5" s="15"/>
      <c r="G5" s="16"/>
      <c r="H5" s="17"/>
      <c r="I5" s="17"/>
    </row>
    <row r="6" spans="2:10" ht="18" x14ac:dyDescent="0.35">
      <c r="B6" s="27" t="s">
        <v>75</v>
      </c>
      <c r="C6" s="27"/>
      <c r="D6" s="28"/>
      <c r="E6" s="28"/>
      <c r="F6" s="27"/>
      <c r="G6" s="29"/>
      <c r="H6" s="29"/>
      <c r="I6" s="29"/>
      <c r="J6" s="30"/>
    </row>
    <row r="7" spans="2:10" x14ac:dyDescent="0.3">
      <c r="B7" s="19"/>
      <c r="C7" s="19"/>
      <c r="D7" s="19"/>
      <c r="E7" s="19"/>
      <c r="F7" s="19"/>
      <c r="G7" s="19"/>
      <c r="H7" s="20" t="s">
        <v>15</v>
      </c>
      <c r="I7" s="21">
        <f ca="1">TODAY()</f>
        <v>45015</v>
      </c>
    </row>
    <row r="8" spans="2:10" ht="12.75" customHeight="1" x14ac:dyDescent="0.3">
      <c r="B8" s="117" t="s">
        <v>16</v>
      </c>
      <c r="C8" s="111" t="s">
        <v>22</v>
      </c>
      <c r="D8" s="115" t="s">
        <v>17</v>
      </c>
      <c r="E8" s="113"/>
      <c r="F8" s="111" t="s">
        <v>18</v>
      </c>
      <c r="G8" s="111" t="s">
        <v>19</v>
      </c>
      <c r="H8" s="111" t="s">
        <v>20</v>
      </c>
      <c r="I8" s="113" t="s">
        <v>21</v>
      </c>
    </row>
    <row r="9" spans="2:10" ht="24" customHeight="1" x14ac:dyDescent="0.3">
      <c r="B9" s="118"/>
      <c r="C9" s="112"/>
      <c r="D9" s="116"/>
      <c r="E9" s="114"/>
      <c r="F9" s="119"/>
      <c r="G9" s="119"/>
      <c r="H9" s="112"/>
      <c r="I9" s="114"/>
    </row>
    <row r="10" spans="2:10" x14ac:dyDescent="0.3">
      <c r="B10" s="108" t="s">
        <v>50</v>
      </c>
      <c r="C10" s="109"/>
      <c r="D10" s="109"/>
      <c r="E10" s="109"/>
      <c r="F10" s="109"/>
      <c r="G10" s="109"/>
      <c r="H10" s="109"/>
      <c r="I10" s="110"/>
    </row>
    <row r="11" spans="2:10" ht="24.75" customHeight="1" x14ac:dyDescent="0.3">
      <c r="B11" s="22">
        <v>1</v>
      </c>
      <c r="C11" s="23" t="s">
        <v>76</v>
      </c>
      <c r="D11" s="103" t="s">
        <v>77</v>
      </c>
      <c r="E11" s="104"/>
      <c r="F11" s="24" t="s">
        <v>78</v>
      </c>
      <c r="G11" s="25" t="s">
        <v>79</v>
      </c>
      <c r="H11" s="25">
        <v>2</v>
      </c>
      <c r="I11" s="26">
        <v>1780</v>
      </c>
    </row>
    <row r="12" spans="2:10" ht="24.75" customHeight="1" x14ac:dyDescent="0.3">
      <c r="B12" s="22">
        <v>2</v>
      </c>
      <c r="C12" s="23" t="s">
        <v>86</v>
      </c>
      <c r="D12" s="103" t="s">
        <v>77</v>
      </c>
      <c r="E12" s="104"/>
      <c r="F12" s="24" t="s">
        <v>87</v>
      </c>
      <c r="G12" s="25" t="s">
        <v>83</v>
      </c>
      <c r="H12" s="25">
        <v>1</v>
      </c>
      <c r="I12" s="26">
        <v>5700</v>
      </c>
    </row>
    <row r="13" spans="2:10" ht="24.75" customHeight="1" x14ac:dyDescent="0.3">
      <c r="B13" s="22">
        <v>3</v>
      </c>
      <c r="C13" s="23" t="s">
        <v>80</v>
      </c>
      <c r="D13" s="103" t="s">
        <v>81</v>
      </c>
      <c r="E13" s="104"/>
      <c r="F13" s="24" t="s">
        <v>82</v>
      </c>
      <c r="G13" s="25" t="s">
        <v>83</v>
      </c>
      <c r="H13" s="25">
        <v>1</v>
      </c>
      <c r="I13" s="26">
        <v>3500</v>
      </c>
    </row>
    <row r="14" spans="2:10" ht="24.75" customHeight="1" x14ac:dyDescent="0.3">
      <c r="B14" s="22">
        <v>4</v>
      </c>
      <c r="C14" s="23" t="s">
        <v>84</v>
      </c>
      <c r="D14" s="103" t="s">
        <v>23</v>
      </c>
      <c r="E14" s="104"/>
      <c r="F14" s="24" t="s">
        <v>85</v>
      </c>
      <c r="G14" s="25" t="s">
        <v>79</v>
      </c>
      <c r="H14" s="25">
        <v>2</v>
      </c>
      <c r="I14" s="26">
        <v>2100</v>
      </c>
    </row>
    <row r="15" spans="2:10" ht="24.75" customHeight="1" x14ac:dyDescent="0.3">
      <c r="B15" s="22">
        <v>5</v>
      </c>
      <c r="C15" s="23" t="s">
        <v>84</v>
      </c>
      <c r="D15" s="103" t="s">
        <v>23</v>
      </c>
      <c r="E15" s="104"/>
      <c r="F15" s="24" t="s">
        <v>88</v>
      </c>
      <c r="G15" s="25" t="s">
        <v>79</v>
      </c>
      <c r="H15" s="25">
        <v>1</v>
      </c>
      <c r="I15" s="26">
        <v>370</v>
      </c>
    </row>
    <row r="16" spans="2:10" ht="24.75" customHeight="1" x14ac:dyDescent="0.3">
      <c r="B16" s="22">
        <v>6</v>
      </c>
      <c r="C16" s="23" t="s">
        <v>89</v>
      </c>
      <c r="D16" s="103" t="s">
        <v>23</v>
      </c>
      <c r="E16" s="104"/>
      <c r="F16" s="24" t="s">
        <v>25</v>
      </c>
      <c r="G16" s="25" t="s">
        <v>24</v>
      </c>
      <c r="H16" s="25">
        <v>1</v>
      </c>
      <c r="I16" s="26">
        <f>40577.79*1.8%</f>
        <v>730.4002200000001</v>
      </c>
    </row>
    <row r="17" spans="2:9" ht="24.75" customHeight="1" x14ac:dyDescent="0.3">
      <c r="B17" s="22">
        <v>7</v>
      </c>
      <c r="C17" s="23" t="s">
        <v>89</v>
      </c>
      <c r="D17" s="103" t="s">
        <v>23</v>
      </c>
      <c r="E17" s="104"/>
      <c r="F17" s="24" t="s">
        <v>26</v>
      </c>
      <c r="G17" s="25" t="s">
        <v>24</v>
      </c>
      <c r="H17" s="25">
        <v>1</v>
      </c>
      <c r="I17" s="26">
        <f>2981.8*0.1</f>
        <v>298.18</v>
      </c>
    </row>
    <row r="18" spans="2:9" ht="15.75" customHeight="1" x14ac:dyDescent="0.3">
      <c r="B18" s="105" t="s">
        <v>51</v>
      </c>
      <c r="C18" s="106"/>
      <c r="D18" s="106"/>
      <c r="E18" s="106"/>
      <c r="F18" s="106"/>
      <c r="G18" s="106"/>
      <c r="H18" s="107"/>
      <c r="I18" s="39">
        <f>SUM(I11:I17)</f>
        <v>14478.58022</v>
      </c>
    </row>
    <row r="19" spans="2:9" x14ac:dyDescent="0.3">
      <c r="B19" s="108" t="s">
        <v>90</v>
      </c>
      <c r="C19" s="109"/>
      <c r="D19" s="109"/>
      <c r="E19" s="109"/>
      <c r="F19" s="109"/>
      <c r="G19" s="109"/>
      <c r="H19" s="109"/>
      <c r="I19" s="110"/>
    </row>
    <row r="20" spans="2:9" x14ac:dyDescent="0.3">
      <c r="B20" s="22">
        <v>1</v>
      </c>
      <c r="C20" s="23" t="s">
        <v>98</v>
      </c>
      <c r="D20" s="103" t="s">
        <v>23</v>
      </c>
      <c r="E20" s="104"/>
      <c r="F20" s="37" t="s">
        <v>99</v>
      </c>
      <c r="G20" s="25" t="s">
        <v>83</v>
      </c>
      <c r="H20" s="25">
        <v>1</v>
      </c>
      <c r="I20" s="26">
        <v>2000</v>
      </c>
    </row>
    <row r="21" spans="2:9" x14ac:dyDescent="0.3">
      <c r="B21" s="22">
        <v>2</v>
      </c>
      <c r="C21" s="23" t="s">
        <v>100</v>
      </c>
      <c r="D21" s="103" t="s">
        <v>23</v>
      </c>
      <c r="E21" s="104"/>
      <c r="F21" s="24" t="s">
        <v>101</v>
      </c>
      <c r="G21" s="25" t="s">
        <v>83</v>
      </c>
      <c r="H21" s="25">
        <v>1</v>
      </c>
      <c r="I21" s="26">
        <v>4000</v>
      </c>
    </row>
    <row r="22" spans="2:9" ht="26.4" x14ac:dyDescent="0.3">
      <c r="B22" s="22">
        <v>3</v>
      </c>
      <c r="C22" s="23" t="s">
        <v>102</v>
      </c>
      <c r="D22" s="103" t="s">
        <v>23</v>
      </c>
      <c r="E22" s="104"/>
      <c r="F22" s="24" t="s">
        <v>103</v>
      </c>
      <c r="G22" s="25" t="s">
        <v>83</v>
      </c>
      <c r="H22" s="25">
        <v>1</v>
      </c>
      <c r="I22" s="26">
        <v>1000</v>
      </c>
    </row>
    <row r="23" spans="2:9" ht="26.4" x14ac:dyDescent="0.3">
      <c r="B23" s="22">
        <v>4</v>
      </c>
      <c r="C23" s="23" t="s">
        <v>104</v>
      </c>
      <c r="D23" s="103" t="s">
        <v>23</v>
      </c>
      <c r="E23" s="104"/>
      <c r="F23" s="24" t="s">
        <v>105</v>
      </c>
      <c r="G23" s="25" t="s">
        <v>83</v>
      </c>
      <c r="H23" s="25">
        <v>1</v>
      </c>
      <c r="I23" s="26">
        <v>3500</v>
      </c>
    </row>
    <row r="24" spans="2:9" ht="26.4" x14ac:dyDescent="0.3">
      <c r="B24" s="22">
        <v>5</v>
      </c>
      <c r="C24" s="23" t="s">
        <v>106</v>
      </c>
      <c r="D24" s="103" t="s">
        <v>23</v>
      </c>
      <c r="E24" s="104"/>
      <c r="F24" s="38" t="s">
        <v>107</v>
      </c>
      <c r="G24" s="25" t="s">
        <v>83</v>
      </c>
      <c r="H24" s="25">
        <v>1</v>
      </c>
      <c r="I24" s="26">
        <v>1000</v>
      </c>
    </row>
    <row r="25" spans="2:9" ht="26.4" x14ac:dyDescent="0.3">
      <c r="B25" s="22">
        <v>6</v>
      </c>
      <c r="C25" s="23" t="s">
        <v>108</v>
      </c>
      <c r="D25" s="103" t="s">
        <v>23</v>
      </c>
      <c r="E25" s="104"/>
      <c r="F25" s="38" t="s">
        <v>109</v>
      </c>
      <c r="G25" s="25" t="s">
        <v>83</v>
      </c>
      <c r="H25" s="25">
        <v>1</v>
      </c>
      <c r="I25" s="26">
        <v>4000</v>
      </c>
    </row>
    <row r="26" spans="2:9" ht="26.4" x14ac:dyDescent="0.3">
      <c r="B26" s="22">
        <v>7</v>
      </c>
      <c r="C26" s="23" t="s">
        <v>108</v>
      </c>
      <c r="D26" s="103" t="s">
        <v>23</v>
      </c>
      <c r="E26" s="104"/>
      <c r="F26" s="38" t="s">
        <v>110</v>
      </c>
      <c r="G26" s="25" t="s">
        <v>83</v>
      </c>
      <c r="H26" s="25">
        <v>1</v>
      </c>
      <c r="I26" s="26">
        <v>1000</v>
      </c>
    </row>
    <row r="27" spans="2:9" ht="26.4" x14ac:dyDescent="0.3">
      <c r="B27" s="22">
        <v>8</v>
      </c>
      <c r="C27" s="23" t="s">
        <v>111</v>
      </c>
      <c r="D27" s="103" t="s">
        <v>23</v>
      </c>
      <c r="E27" s="104"/>
      <c r="F27" s="38" t="s">
        <v>112</v>
      </c>
      <c r="G27" s="25" t="s">
        <v>83</v>
      </c>
      <c r="H27" s="25">
        <v>1</v>
      </c>
      <c r="I27" s="26">
        <v>1000</v>
      </c>
    </row>
    <row r="28" spans="2:9" ht="26.4" x14ac:dyDescent="0.3">
      <c r="B28" s="22">
        <v>9</v>
      </c>
      <c r="C28" s="23" t="s">
        <v>113</v>
      </c>
      <c r="D28" s="103" t="s">
        <v>23</v>
      </c>
      <c r="E28" s="104"/>
      <c r="F28" s="38" t="s">
        <v>114</v>
      </c>
      <c r="G28" s="25" t="s">
        <v>83</v>
      </c>
      <c r="H28" s="25">
        <v>1</v>
      </c>
      <c r="I28" s="26">
        <v>1000</v>
      </c>
    </row>
    <row r="29" spans="2:9" x14ac:dyDescent="0.3">
      <c r="B29" s="22">
        <v>10</v>
      </c>
      <c r="C29" s="23" t="s">
        <v>113</v>
      </c>
      <c r="D29" s="103" t="s">
        <v>23</v>
      </c>
      <c r="E29" s="104"/>
      <c r="F29" s="24" t="s">
        <v>115</v>
      </c>
      <c r="G29" s="25" t="s">
        <v>83</v>
      </c>
      <c r="H29" s="25">
        <v>1</v>
      </c>
      <c r="I29" s="26">
        <v>1000</v>
      </c>
    </row>
    <row r="30" spans="2:9" ht="26.4" x14ac:dyDescent="0.3">
      <c r="B30" s="22">
        <v>11</v>
      </c>
      <c r="C30" s="23" t="s">
        <v>116</v>
      </c>
      <c r="D30" s="103" t="s">
        <v>23</v>
      </c>
      <c r="E30" s="104"/>
      <c r="F30" s="24" t="s">
        <v>25</v>
      </c>
      <c r="G30" s="25" t="s">
        <v>24</v>
      </c>
      <c r="H30" s="25">
        <v>1</v>
      </c>
      <c r="I30" s="26">
        <f>(49523.19*1.8%)+(42337.49*1.5%)</f>
        <v>1526.4797699999999</v>
      </c>
    </row>
    <row r="31" spans="2:9" ht="30.75" customHeight="1" x14ac:dyDescent="0.3">
      <c r="B31" s="22">
        <v>12</v>
      </c>
      <c r="C31" s="40">
        <v>44651</v>
      </c>
      <c r="D31" s="103" t="s">
        <v>23</v>
      </c>
      <c r="E31" s="104"/>
      <c r="F31" s="24" t="s">
        <v>26</v>
      </c>
      <c r="G31" s="25" t="s">
        <v>24</v>
      </c>
      <c r="H31" s="25">
        <v>1</v>
      </c>
      <c r="I31" s="26">
        <f>I17</f>
        <v>298.18</v>
      </c>
    </row>
    <row r="32" spans="2:9" x14ac:dyDescent="0.3">
      <c r="B32" s="105" t="s">
        <v>93</v>
      </c>
      <c r="C32" s="106"/>
      <c r="D32" s="106"/>
      <c r="E32" s="106"/>
      <c r="F32" s="106"/>
      <c r="G32" s="106"/>
      <c r="H32" s="107"/>
      <c r="I32" s="39">
        <f>SUM(I20:I31)</f>
        <v>21324.659769999998</v>
      </c>
    </row>
    <row r="33" spans="2:9" x14ac:dyDescent="0.3">
      <c r="B33" s="108" t="s">
        <v>91</v>
      </c>
      <c r="C33" s="109"/>
      <c r="D33" s="109"/>
      <c r="E33" s="109"/>
      <c r="F33" s="109"/>
      <c r="G33" s="109"/>
      <c r="H33" s="109"/>
      <c r="I33" s="110"/>
    </row>
    <row r="34" spans="2:9" ht="26.4" x14ac:dyDescent="0.3">
      <c r="B34" s="22">
        <v>1</v>
      </c>
      <c r="C34" s="23" t="s">
        <v>117</v>
      </c>
      <c r="D34" s="103" t="s">
        <v>23</v>
      </c>
      <c r="E34" s="104"/>
      <c r="F34" s="24" t="s">
        <v>118</v>
      </c>
      <c r="G34" s="25" t="s">
        <v>83</v>
      </c>
      <c r="H34" s="25">
        <v>1</v>
      </c>
      <c r="I34" s="26">
        <v>1500</v>
      </c>
    </row>
    <row r="35" spans="2:9" ht="26.4" x14ac:dyDescent="0.3">
      <c r="B35" s="22">
        <v>2</v>
      </c>
      <c r="C35" s="23" t="s">
        <v>120</v>
      </c>
      <c r="D35" s="103" t="s">
        <v>23</v>
      </c>
      <c r="E35" s="104"/>
      <c r="F35" s="24" t="s">
        <v>119</v>
      </c>
      <c r="G35" s="25" t="s">
        <v>83</v>
      </c>
      <c r="H35" s="25">
        <v>1</v>
      </c>
      <c r="I35" s="26">
        <v>3750</v>
      </c>
    </row>
    <row r="36" spans="2:9" ht="26.4" x14ac:dyDescent="0.3">
      <c r="B36" s="22">
        <v>3</v>
      </c>
      <c r="C36" s="23" t="s">
        <v>121</v>
      </c>
      <c r="D36" s="103" t="s">
        <v>23</v>
      </c>
      <c r="E36" s="104"/>
      <c r="F36" s="24" t="s">
        <v>122</v>
      </c>
      <c r="G36" s="25" t="s">
        <v>83</v>
      </c>
      <c r="H36" s="25">
        <v>1</v>
      </c>
      <c r="I36" s="26">
        <v>1000</v>
      </c>
    </row>
    <row r="37" spans="2:9" ht="26.4" x14ac:dyDescent="0.3">
      <c r="B37" s="22">
        <v>4</v>
      </c>
      <c r="C37" s="23" t="s">
        <v>123</v>
      </c>
      <c r="D37" s="103" t="s">
        <v>23</v>
      </c>
      <c r="E37" s="104"/>
      <c r="F37" s="38" t="s">
        <v>124</v>
      </c>
      <c r="G37" s="25" t="s">
        <v>83</v>
      </c>
      <c r="H37" s="25">
        <v>1</v>
      </c>
      <c r="I37" s="26">
        <v>4350</v>
      </c>
    </row>
    <row r="38" spans="2:9" x14ac:dyDescent="0.3">
      <c r="B38" s="22">
        <v>5</v>
      </c>
      <c r="C38" s="23" t="s">
        <v>123</v>
      </c>
      <c r="D38" s="103" t="s">
        <v>23</v>
      </c>
      <c r="E38" s="104"/>
      <c r="F38" s="24" t="s">
        <v>125</v>
      </c>
      <c r="G38" s="25" t="s">
        <v>83</v>
      </c>
      <c r="H38" s="25">
        <v>1</v>
      </c>
      <c r="I38" s="26">
        <v>1000</v>
      </c>
    </row>
    <row r="39" spans="2:9" ht="39.6" x14ac:dyDescent="0.3">
      <c r="B39" s="22">
        <v>6</v>
      </c>
      <c r="C39" s="23" t="s">
        <v>126</v>
      </c>
      <c r="D39" s="103" t="s">
        <v>23</v>
      </c>
      <c r="E39" s="104"/>
      <c r="F39" s="24" t="s">
        <v>127</v>
      </c>
      <c r="G39" s="25" t="s">
        <v>83</v>
      </c>
      <c r="H39" s="25">
        <v>1</v>
      </c>
      <c r="I39" s="26">
        <v>1000</v>
      </c>
    </row>
    <row r="40" spans="2:9" ht="39.6" x14ac:dyDescent="0.3">
      <c r="B40" s="22">
        <v>7</v>
      </c>
      <c r="C40" s="23" t="s">
        <v>128</v>
      </c>
      <c r="D40" s="103" t="s">
        <v>23</v>
      </c>
      <c r="E40" s="104"/>
      <c r="F40" s="24" t="s">
        <v>127</v>
      </c>
      <c r="G40" s="25" t="s">
        <v>83</v>
      </c>
      <c r="H40" s="25">
        <v>1</v>
      </c>
      <c r="I40" s="26">
        <v>1000</v>
      </c>
    </row>
    <row r="41" spans="2:9" x14ac:dyDescent="0.3">
      <c r="B41" s="22">
        <v>8</v>
      </c>
      <c r="C41" s="23" t="s">
        <v>129</v>
      </c>
      <c r="D41" s="103" t="s">
        <v>23</v>
      </c>
      <c r="E41" s="104"/>
      <c r="F41" s="24" t="s">
        <v>130</v>
      </c>
      <c r="G41" s="25" t="s">
        <v>83</v>
      </c>
      <c r="H41" s="25">
        <v>1</v>
      </c>
      <c r="I41" s="26">
        <v>2000</v>
      </c>
    </row>
    <row r="42" spans="2:9" ht="26.4" x14ac:dyDescent="0.3">
      <c r="B42" s="22">
        <v>9</v>
      </c>
      <c r="C42" s="23" t="s">
        <v>131</v>
      </c>
      <c r="D42" s="103" t="s">
        <v>23</v>
      </c>
      <c r="E42" s="104"/>
      <c r="F42" s="24" t="s">
        <v>132</v>
      </c>
      <c r="G42" s="25" t="s">
        <v>83</v>
      </c>
      <c r="H42" s="25">
        <v>1</v>
      </c>
      <c r="I42" s="26">
        <v>7960</v>
      </c>
    </row>
    <row r="43" spans="2:9" x14ac:dyDescent="0.3">
      <c r="B43" s="22">
        <v>10</v>
      </c>
      <c r="C43" s="23" t="s">
        <v>129</v>
      </c>
      <c r="D43" s="103" t="s">
        <v>23</v>
      </c>
      <c r="E43" s="104"/>
      <c r="F43" s="24" t="s">
        <v>133</v>
      </c>
      <c r="G43" s="25" t="s">
        <v>83</v>
      </c>
      <c r="H43" s="25">
        <v>1</v>
      </c>
      <c r="I43" s="26">
        <v>2500</v>
      </c>
    </row>
    <row r="44" spans="2:9" ht="39.6" x14ac:dyDescent="0.3">
      <c r="B44" s="22">
        <v>11</v>
      </c>
      <c r="C44" s="23" t="s">
        <v>134</v>
      </c>
      <c r="D44" s="103" t="s">
        <v>23</v>
      </c>
      <c r="E44" s="104"/>
      <c r="F44" s="24" t="s">
        <v>135</v>
      </c>
      <c r="G44" s="25" t="s">
        <v>83</v>
      </c>
      <c r="H44" s="25">
        <v>1</v>
      </c>
      <c r="I44" s="26">
        <v>2000</v>
      </c>
    </row>
    <row r="45" spans="2:9" ht="39.6" x14ac:dyDescent="0.3">
      <c r="B45" s="22">
        <v>12</v>
      </c>
      <c r="C45" s="23" t="s">
        <v>136</v>
      </c>
      <c r="D45" s="103" t="s">
        <v>23</v>
      </c>
      <c r="E45" s="104"/>
      <c r="F45" s="24" t="s">
        <v>127</v>
      </c>
      <c r="G45" s="25" t="s">
        <v>83</v>
      </c>
      <c r="H45" s="25">
        <v>1</v>
      </c>
      <c r="I45" s="26">
        <v>1000</v>
      </c>
    </row>
    <row r="46" spans="2:9" ht="39.6" x14ac:dyDescent="0.3">
      <c r="B46" s="22">
        <v>13</v>
      </c>
      <c r="C46" s="23" t="s">
        <v>137</v>
      </c>
      <c r="D46" s="103" t="s">
        <v>23</v>
      </c>
      <c r="E46" s="104"/>
      <c r="F46" s="24" t="s">
        <v>127</v>
      </c>
      <c r="G46" s="25" t="s">
        <v>83</v>
      </c>
      <c r="H46" s="25">
        <v>1</v>
      </c>
      <c r="I46" s="26">
        <v>2000</v>
      </c>
    </row>
    <row r="47" spans="2:9" ht="39.6" x14ac:dyDescent="0.3">
      <c r="B47" s="22">
        <v>14</v>
      </c>
      <c r="C47" s="23" t="s">
        <v>138</v>
      </c>
      <c r="D47" s="103" t="s">
        <v>23</v>
      </c>
      <c r="E47" s="104"/>
      <c r="F47" s="24" t="s">
        <v>127</v>
      </c>
      <c r="G47" s="25" t="s">
        <v>83</v>
      </c>
      <c r="H47" s="25">
        <v>1</v>
      </c>
      <c r="I47" s="26">
        <v>2000</v>
      </c>
    </row>
    <row r="48" spans="2:9" ht="26.4" x14ac:dyDescent="0.3">
      <c r="B48" s="22">
        <v>15</v>
      </c>
      <c r="C48" s="23" t="s">
        <v>139</v>
      </c>
      <c r="D48" s="103" t="s">
        <v>23</v>
      </c>
      <c r="E48" s="104"/>
      <c r="F48" s="24" t="s">
        <v>132</v>
      </c>
      <c r="G48" s="25" t="s">
        <v>83</v>
      </c>
      <c r="H48" s="25">
        <v>1</v>
      </c>
      <c r="I48" s="26">
        <v>16290</v>
      </c>
    </row>
    <row r="49" spans="2:9" ht="26.4" x14ac:dyDescent="0.3">
      <c r="B49" s="22">
        <v>16</v>
      </c>
      <c r="C49" s="23" t="s">
        <v>138</v>
      </c>
      <c r="D49" s="103" t="s">
        <v>23</v>
      </c>
      <c r="E49" s="104"/>
      <c r="F49" s="24" t="s">
        <v>25</v>
      </c>
      <c r="G49" s="25" t="s">
        <v>24</v>
      </c>
      <c r="H49" s="25">
        <v>1</v>
      </c>
      <c r="I49" s="26">
        <f>(49523.19*1.8%)+(45514.86*1.5%)</f>
        <v>1574.14032</v>
      </c>
    </row>
    <row r="50" spans="2:9" ht="30.75" customHeight="1" x14ac:dyDescent="0.3">
      <c r="B50" s="22">
        <v>17</v>
      </c>
      <c r="C50" s="23" t="s">
        <v>138</v>
      </c>
      <c r="D50" s="103" t="s">
        <v>23</v>
      </c>
      <c r="E50" s="104"/>
      <c r="F50" s="24" t="s">
        <v>26</v>
      </c>
      <c r="G50" s="25" t="s">
        <v>24</v>
      </c>
      <c r="H50" s="25">
        <v>1</v>
      </c>
      <c r="I50" s="26">
        <f>I17</f>
        <v>298.18</v>
      </c>
    </row>
    <row r="51" spans="2:9" x14ac:dyDescent="0.3">
      <c r="B51" s="105" t="s">
        <v>94</v>
      </c>
      <c r="C51" s="106"/>
      <c r="D51" s="106"/>
      <c r="E51" s="106"/>
      <c r="F51" s="106"/>
      <c r="G51" s="106"/>
      <c r="H51" s="107"/>
      <c r="I51" s="39">
        <f>SUM(I34:I50)</f>
        <v>51222.320319999999</v>
      </c>
    </row>
    <row r="52" spans="2:9" x14ac:dyDescent="0.3">
      <c r="B52" s="108" t="s">
        <v>92</v>
      </c>
      <c r="C52" s="109"/>
      <c r="D52" s="109"/>
      <c r="E52" s="109"/>
      <c r="F52" s="109"/>
      <c r="G52" s="109"/>
      <c r="H52" s="109"/>
      <c r="I52" s="110"/>
    </row>
    <row r="53" spans="2:9" ht="26.4" x14ac:dyDescent="0.3">
      <c r="B53" s="22">
        <v>1</v>
      </c>
      <c r="C53" s="23"/>
      <c r="D53" s="103" t="s">
        <v>23</v>
      </c>
      <c r="E53" s="104"/>
      <c r="F53" s="24" t="s">
        <v>140</v>
      </c>
      <c r="G53" s="25" t="s">
        <v>83</v>
      </c>
      <c r="H53" s="25">
        <v>1</v>
      </c>
      <c r="I53" s="26">
        <v>4260</v>
      </c>
    </row>
    <row r="54" spans="2:9" ht="39.6" x14ac:dyDescent="0.3">
      <c r="B54" s="22">
        <v>2</v>
      </c>
      <c r="C54" s="23"/>
      <c r="D54" s="103" t="s">
        <v>23</v>
      </c>
      <c r="E54" s="104"/>
      <c r="F54" s="24" t="s">
        <v>127</v>
      </c>
      <c r="G54" s="25" t="s">
        <v>83</v>
      </c>
      <c r="H54" s="25">
        <v>14</v>
      </c>
      <c r="I54" s="26">
        <v>14000</v>
      </c>
    </row>
    <row r="55" spans="2:9" x14ac:dyDescent="0.3">
      <c r="B55" s="22">
        <v>3</v>
      </c>
      <c r="C55" s="23"/>
      <c r="D55" s="103" t="s">
        <v>23</v>
      </c>
      <c r="E55" s="104"/>
      <c r="F55" s="37" t="s">
        <v>141</v>
      </c>
      <c r="G55" s="25" t="s">
        <v>83</v>
      </c>
      <c r="H55" s="25">
        <v>1</v>
      </c>
      <c r="I55" s="26">
        <v>3239</v>
      </c>
    </row>
    <row r="56" spans="2:9" ht="26.4" x14ac:dyDescent="0.3">
      <c r="B56" s="22">
        <v>4</v>
      </c>
      <c r="C56" s="23"/>
      <c r="D56" s="103" t="s">
        <v>23</v>
      </c>
      <c r="E56" s="104"/>
      <c r="F56" s="24" t="s">
        <v>142</v>
      </c>
      <c r="G56" s="25" t="s">
        <v>83</v>
      </c>
      <c r="H56" s="25">
        <v>1</v>
      </c>
      <c r="I56" s="26">
        <v>4250</v>
      </c>
    </row>
    <row r="57" spans="2:9" ht="26.4" x14ac:dyDescent="0.3">
      <c r="B57" s="22">
        <v>5</v>
      </c>
      <c r="C57" s="40">
        <v>44712</v>
      </c>
      <c r="D57" s="103" t="s">
        <v>23</v>
      </c>
      <c r="E57" s="104"/>
      <c r="F57" s="24" t="s">
        <v>25</v>
      </c>
      <c r="G57" s="25" t="s">
        <v>24</v>
      </c>
      <c r="H57" s="25">
        <v>1</v>
      </c>
      <c r="I57" s="26">
        <f>(49523.19*1.8%)+(49725.03*1.5%)</f>
        <v>1637.2928700000002</v>
      </c>
    </row>
    <row r="58" spans="2:9" ht="30.75" customHeight="1" x14ac:dyDescent="0.3">
      <c r="B58" s="22">
        <v>6</v>
      </c>
      <c r="C58" s="40">
        <v>44712</v>
      </c>
      <c r="D58" s="103" t="s">
        <v>23</v>
      </c>
      <c r="E58" s="104"/>
      <c r="F58" s="24" t="s">
        <v>26</v>
      </c>
      <c r="G58" s="25" t="s">
        <v>24</v>
      </c>
      <c r="H58" s="25">
        <v>1</v>
      </c>
      <c r="I58" s="26">
        <f>I50</f>
        <v>298.18</v>
      </c>
    </row>
    <row r="59" spans="2:9" x14ac:dyDescent="0.3">
      <c r="B59" s="22">
        <v>7</v>
      </c>
      <c r="C59" s="25"/>
      <c r="D59" s="103"/>
      <c r="E59" s="104"/>
      <c r="F59" s="24"/>
      <c r="G59" s="25"/>
      <c r="H59" s="25"/>
      <c r="I59" s="26"/>
    </row>
    <row r="60" spans="2:9" x14ac:dyDescent="0.3">
      <c r="B60" s="105" t="s">
        <v>95</v>
      </c>
      <c r="C60" s="106"/>
      <c r="D60" s="106"/>
      <c r="E60" s="106"/>
      <c r="F60" s="106"/>
      <c r="G60" s="106"/>
      <c r="H60" s="107"/>
      <c r="I60" s="39">
        <f>SUM(I53:I59)</f>
        <v>27684.472870000001</v>
      </c>
    </row>
    <row r="61" spans="2:9" x14ac:dyDescent="0.3">
      <c r="B61" s="108" t="s">
        <v>96</v>
      </c>
      <c r="C61" s="109"/>
      <c r="D61" s="109"/>
      <c r="E61" s="109"/>
      <c r="F61" s="109"/>
      <c r="G61" s="109"/>
      <c r="H61" s="109"/>
      <c r="I61" s="110"/>
    </row>
    <row r="62" spans="2:9" ht="26.4" x14ac:dyDescent="0.3">
      <c r="B62" s="22">
        <v>1</v>
      </c>
      <c r="C62" s="23"/>
      <c r="D62" s="103" t="s">
        <v>23</v>
      </c>
      <c r="E62" s="104"/>
      <c r="F62" s="38" t="s">
        <v>143</v>
      </c>
      <c r="G62" s="25" t="s">
        <v>83</v>
      </c>
      <c r="H62" s="25">
        <v>1</v>
      </c>
      <c r="I62" s="26">
        <v>2500</v>
      </c>
    </row>
    <row r="63" spans="2:9" ht="26.4" x14ac:dyDescent="0.3">
      <c r="B63" s="22">
        <v>2</v>
      </c>
      <c r="C63" s="23"/>
      <c r="D63" s="103" t="s">
        <v>23</v>
      </c>
      <c r="E63" s="104"/>
      <c r="F63" s="38" t="s">
        <v>144</v>
      </c>
      <c r="G63" s="25" t="s">
        <v>83</v>
      </c>
      <c r="H63" s="25">
        <v>1</v>
      </c>
      <c r="I63" s="26">
        <v>28500</v>
      </c>
    </row>
    <row r="64" spans="2:9" ht="26.4" x14ac:dyDescent="0.3">
      <c r="B64" s="22">
        <v>3</v>
      </c>
      <c r="C64" s="23"/>
      <c r="D64" s="103" t="s">
        <v>23</v>
      </c>
      <c r="E64" s="104"/>
      <c r="F64" s="38" t="s">
        <v>145</v>
      </c>
      <c r="G64" s="25" t="s">
        <v>83</v>
      </c>
      <c r="H64" s="25">
        <v>1</v>
      </c>
      <c r="I64" s="26">
        <v>1000</v>
      </c>
    </row>
    <row r="65" spans="2:9" ht="39.6" x14ac:dyDescent="0.3">
      <c r="B65" s="22">
        <v>4</v>
      </c>
      <c r="C65" s="40">
        <v>44713</v>
      </c>
      <c r="D65" s="103" t="s">
        <v>23</v>
      </c>
      <c r="E65" s="104"/>
      <c r="F65" s="38" t="s">
        <v>146</v>
      </c>
      <c r="G65" s="25" t="s">
        <v>83</v>
      </c>
      <c r="H65" s="25">
        <v>1</v>
      </c>
      <c r="I65" s="26">
        <v>1000</v>
      </c>
    </row>
    <row r="66" spans="2:9" ht="39.6" x14ac:dyDescent="0.3">
      <c r="B66" s="22">
        <v>5</v>
      </c>
      <c r="C66" s="40"/>
      <c r="D66" s="103" t="s">
        <v>23</v>
      </c>
      <c r="E66" s="104"/>
      <c r="F66" s="38" t="s">
        <v>147</v>
      </c>
      <c r="G66" s="25" t="s">
        <v>83</v>
      </c>
      <c r="H66" s="25">
        <v>1</v>
      </c>
      <c r="I66" s="26">
        <v>1000</v>
      </c>
    </row>
    <row r="67" spans="2:9" ht="26.4" x14ac:dyDescent="0.3">
      <c r="B67" s="22">
        <v>6</v>
      </c>
      <c r="C67" s="40">
        <v>44731</v>
      </c>
      <c r="D67" s="103" t="s">
        <v>23</v>
      </c>
      <c r="E67" s="104"/>
      <c r="F67" s="38" t="s">
        <v>142</v>
      </c>
      <c r="G67" s="25" t="s">
        <v>83</v>
      </c>
      <c r="H67" s="25">
        <v>1</v>
      </c>
      <c r="I67" s="26">
        <v>4675</v>
      </c>
    </row>
    <row r="68" spans="2:9" ht="26.4" x14ac:dyDescent="0.3">
      <c r="B68" s="22">
        <v>7</v>
      </c>
      <c r="C68" s="23"/>
      <c r="D68" s="103" t="s">
        <v>23</v>
      </c>
      <c r="E68" s="104"/>
      <c r="F68" s="38" t="s">
        <v>148</v>
      </c>
      <c r="G68" s="25" t="s">
        <v>83</v>
      </c>
      <c r="H68" s="25">
        <v>1</v>
      </c>
      <c r="I68" s="26">
        <v>770</v>
      </c>
    </row>
    <row r="69" spans="2:9" ht="26.4" x14ac:dyDescent="0.3">
      <c r="B69" s="22">
        <v>8</v>
      </c>
      <c r="C69" s="40">
        <v>44742</v>
      </c>
      <c r="D69" s="103" t="s">
        <v>23</v>
      </c>
      <c r="E69" s="104"/>
      <c r="F69" s="24" t="s">
        <v>25</v>
      </c>
      <c r="G69" s="25" t="s">
        <v>149</v>
      </c>
      <c r="H69" s="25">
        <v>1</v>
      </c>
      <c r="I69" s="26">
        <f>(49633.42*1.8%)+(48832.31*1.5%)</f>
        <v>1625.8862100000001</v>
      </c>
    </row>
    <row r="70" spans="2:9" ht="30.75" customHeight="1" x14ac:dyDescent="0.3">
      <c r="B70" s="22">
        <v>9</v>
      </c>
      <c r="C70" s="40">
        <v>44742</v>
      </c>
      <c r="D70" s="103" t="s">
        <v>23</v>
      </c>
      <c r="E70" s="104"/>
      <c r="F70" s="24" t="s">
        <v>26</v>
      </c>
      <c r="G70" s="25" t="s">
        <v>149</v>
      </c>
      <c r="H70" s="25">
        <v>1</v>
      </c>
      <c r="I70" s="26">
        <f>I58</f>
        <v>298.18</v>
      </c>
    </row>
    <row r="71" spans="2:9" x14ac:dyDescent="0.3">
      <c r="B71" s="105" t="s">
        <v>97</v>
      </c>
      <c r="C71" s="106"/>
      <c r="D71" s="106"/>
      <c r="E71" s="106"/>
      <c r="F71" s="106"/>
      <c r="G71" s="106"/>
      <c r="H71" s="107"/>
      <c r="I71" s="39">
        <f>SUM(I62:I70)</f>
        <v>41369.066209999997</v>
      </c>
    </row>
    <row r="72" spans="2:9" x14ac:dyDescent="0.3">
      <c r="B72" s="108" t="s">
        <v>150</v>
      </c>
      <c r="C72" s="109"/>
      <c r="D72" s="109"/>
      <c r="E72" s="109"/>
      <c r="F72" s="109"/>
      <c r="G72" s="109"/>
      <c r="H72" s="109"/>
      <c r="I72" s="110"/>
    </row>
    <row r="73" spans="2:9" ht="26.4" x14ac:dyDescent="0.3">
      <c r="B73" s="22">
        <v>1</v>
      </c>
      <c r="C73" s="23"/>
      <c r="D73" s="103" t="s">
        <v>23</v>
      </c>
      <c r="E73" s="104"/>
      <c r="F73" s="38" t="s">
        <v>161</v>
      </c>
      <c r="G73" s="25" t="s">
        <v>83</v>
      </c>
      <c r="H73" s="25">
        <v>1</v>
      </c>
      <c r="I73" s="26">
        <v>2200</v>
      </c>
    </row>
    <row r="74" spans="2:9" x14ac:dyDescent="0.3">
      <c r="B74" s="22">
        <v>2</v>
      </c>
      <c r="C74" s="23"/>
      <c r="D74" s="103" t="s">
        <v>23</v>
      </c>
      <c r="E74" s="104"/>
      <c r="F74" s="38" t="s">
        <v>162</v>
      </c>
      <c r="G74" s="25" t="s">
        <v>83</v>
      </c>
      <c r="H74" s="25">
        <v>1</v>
      </c>
      <c r="I74" s="26">
        <v>8200</v>
      </c>
    </row>
    <row r="75" spans="2:9" ht="39.6" x14ac:dyDescent="0.3">
      <c r="B75" s="22">
        <v>3</v>
      </c>
      <c r="C75" s="23"/>
      <c r="D75" s="103" t="s">
        <v>23</v>
      </c>
      <c r="E75" s="104"/>
      <c r="F75" s="38" t="s">
        <v>163</v>
      </c>
      <c r="G75" s="25" t="s">
        <v>83</v>
      </c>
      <c r="H75" s="25">
        <v>1</v>
      </c>
      <c r="I75" s="26">
        <v>2000</v>
      </c>
    </row>
    <row r="76" spans="2:9" ht="26.4" x14ac:dyDescent="0.3">
      <c r="B76" s="22">
        <v>4</v>
      </c>
      <c r="C76" s="40"/>
      <c r="D76" s="103" t="s">
        <v>23</v>
      </c>
      <c r="E76" s="104"/>
      <c r="F76" s="38" t="s">
        <v>173</v>
      </c>
      <c r="G76" s="25" t="s">
        <v>83</v>
      </c>
      <c r="H76" s="25">
        <v>1</v>
      </c>
      <c r="I76" s="26">
        <v>3500</v>
      </c>
    </row>
    <row r="77" spans="2:9" ht="41.25" customHeight="1" x14ac:dyDescent="0.3">
      <c r="B77" s="22">
        <v>5</v>
      </c>
      <c r="C77" s="40"/>
      <c r="D77" s="103" t="s">
        <v>23</v>
      </c>
      <c r="E77" s="104"/>
      <c r="F77" s="38" t="s">
        <v>174</v>
      </c>
      <c r="G77" s="25" t="s">
        <v>83</v>
      </c>
      <c r="H77" s="25">
        <v>1</v>
      </c>
      <c r="I77" s="26">
        <v>1500</v>
      </c>
    </row>
    <row r="78" spans="2:9" ht="26.4" x14ac:dyDescent="0.3">
      <c r="B78" s="22">
        <v>6</v>
      </c>
      <c r="C78" s="40"/>
      <c r="D78" s="103" t="s">
        <v>23</v>
      </c>
      <c r="E78" s="104"/>
      <c r="F78" s="38" t="s">
        <v>175</v>
      </c>
      <c r="G78" s="25" t="s">
        <v>83</v>
      </c>
      <c r="H78" s="25">
        <v>1</v>
      </c>
      <c r="I78" s="26">
        <v>1000</v>
      </c>
    </row>
    <row r="79" spans="2:9" ht="26.4" x14ac:dyDescent="0.3">
      <c r="B79" s="22">
        <v>7</v>
      </c>
      <c r="C79" s="40">
        <v>44773</v>
      </c>
      <c r="D79" s="103" t="s">
        <v>23</v>
      </c>
      <c r="E79" s="104"/>
      <c r="F79" s="24" t="s">
        <v>25</v>
      </c>
      <c r="G79" s="25" t="s">
        <v>149</v>
      </c>
      <c r="H79" s="25">
        <v>1</v>
      </c>
      <c r="I79" s="26">
        <f>(49733.4*1.8%)+(43469.71*1.5%)</f>
        <v>1547.24685</v>
      </c>
    </row>
    <row r="80" spans="2:9" ht="39.6" x14ac:dyDescent="0.3">
      <c r="B80" s="22">
        <v>8</v>
      </c>
      <c r="C80" s="40">
        <v>44773</v>
      </c>
      <c r="D80" s="103" t="s">
        <v>23</v>
      </c>
      <c r="E80" s="104"/>
      <c r="F80" s="38" t="s">
        <v>26</v>
      </c>
      <c r="G80" s="25" t="s">
        <v>149</v>
      </c>
      <c r="H80" s="25">
        <v>1</v>
      </c>
      <c r="I80" s="26">
        <f>I70</f>
        <v>298.18</v>
      </c>
    </row>
    <row r="81" spans="2:9" ht="26.4" x14ac:dyDescent="0.3">
      <c r="B81" s="22">
        <v>9</v>
      </c>
      <c r="C81" s="23"/>
      <c r="D81" s="103" t="s">
        <v>23</v>
      </c>
      <c r="E81" s="104"/>
      <c r="F81" s="38" t="s">
        <v>176</v>
      </c>
      <c r="G81" s="25" t="s">
        <v>83</v>
      </c>
      <c r="H81" s="25">
        <v>1</v>
      </c>
      <c r="I81" s="26">
        <v>3000</v>
      </c>
    </row>
    <row r="82" spans="2:9" x14ac:dyDescent="0.3">
      <c r="B82" s="105" t="s">
        <v>151</v>
      </c>
      <c r="C82" s="106"/>
      <c r="D82" s="106"/>
      <c r="E82" s="106"/>
      <c r="F82" s="106"/>
      <c r="G82" s="106"/>
      <c r="H82" s="107"/>
      <c r="I82" s="39">
        <f>SUM(I73:I81)</f>
        <v>23245.42685</v>
      </c>
    </row>
    <row r="83" spans="2:9" x14ac:dyDescent="0.3">
      <c r="B83" s="108" t="s">
        <v>164</v>
      </c>
      <c r="C83" s="109"/>
      <c r="D83" s="109"/>
      <c r="E83" s="109"/>
      <c r="F83" s="109"/>
      <c r="G83" s="109"/>
      <c r="H83" s="109"/>
      <c r="I83" s="110"/>
    </row>
    <row r="84" spans="2:9" x14ac:dyDescent="0.3">
      <c r="B84" s="22">
        <v>1</v>
      </c>
      <c r="C84" s="23"/>
      <c r="D84" s="103" t="s">
        <v>23</v>
      </c>
      <c r="E84" s="104"/>
      <c r="F84" s="38" t="s">
        <v>177</v>
      </c>
      <c r="G84" s="25" t="s">
        <v>83</v>
      </c>
      <c r="H84" s="25">
        <v>1</v>
      </c>
      <c r="I84" s="26">
        <v>1000</v>
      </c>
    </row>
    <row r="85" spans="2:9" ht="26.4" x14ac:dyDescent="0.3">
      <c r="B85" s="22">
        <v>2</v>
      </c>
      <c r="C85" s="23"/>
      <c r="D85" s="103" t="s">
        <v>23</v>
      </c>
      <c r="E85" s="104"/>
      <c r="F85" s="38" t="s">
        <v>178</v>
      </c>
      <c r="G85" s="25" t="s">
        <v>83</v>
      </c>
      <c r="H85" s="25">
        <v>1</v>
      </c>
      <c r="I85" s="26">
        <v>1000</v>
      </c>
    </row>
    <row r="86" spans="2:9" ht="26.4" x14ac:dyDescent="0.3">
      <c r="B86" s="22">
        <v>3</v>
      </c>
      <c r="C86" s="40">
        <v>44804</v>
      </c>
      <c r="D86" s="103" t="s">
        <v>23</v>
      </c>
      <c r="E86" s="104"/>
      <c r="F86" s="24" t="s">
        <v>25</v>
      </c>
      <c r="G86" s="25" t="s">
        <v>149</v>
      </c>
      <c r="H86" s="25">
        <v>1</v>
      </c>
      <c r="I86" s="26">
        <f>(49733.4*1.8%)+(52672.57*1.5%)</f>
        <v>1685.2897499999999</v>
      </c>
    </row>
    <row r="87" spans="2:9" ht="39.6" x14ac:dyDescent="0.3">
      <c r="B87" s="22">
        <v>4</v>
      </c>
      <c r="C87" s="40">
        <v>44804</v>
      </c>
      <c r="D87" s="103" t="s">
        <v>23</v>
      </c>
      <c r="E87" s="104"/>
      <c r="F87" s="38" t="s">
        <v>26</v>
      </c>
      <c r="G87" s="25" t="s">
        <v>149</v>
      </c>
      <c r="H87" s="25">
        <v>1</v>
      </c>
      <c r="I87" s="26">
        <f>I80</f>
        <v>298.18</v>
      </c>
    </row>
    <row r="88" spans="2:9" ht="26.4" x14ac:dyDescent="0.3">
      <c r="B88" s="22">
        <v>5</v>
      </c>
      <c r="C88" s="40"/>
      <c r="D88" s="103" t="s">
        <v>23</v>
      </c>
      <c r="E88" s="104"/>
      <c r="F88" s="38" t="s">
        <v>179</v>
      </c>
      <c r="G88" s="25" t="s">
        <v>83</v>
      </c>
      <c r="H88" s="25">
        <v>1</v>
      </c>
      <c r="I88" s="26">
        <v>1000</v>
      </c>
    </row>
    <row r="89" spans="2:9" x14ac:dyDescent="0.3">
      <c r="B89" s="105" t="s">
        <v>165</v>
      </c>
      <c r="C89" s="106"/>
      <c r="D89" s="106"/>
      <c r="E89" s="106"/>
      <c r="F89" s="106"/>
      <c r="G89" s="106"/>
      <c r="H89" s="107"/>
      <c r="I89" s="39">
        <f>SUM(I84:I88)</f>
        <v>4983.4697500000002</v>
      </c>
    </row>
    <row r="90" spans="2:9" x14ac:dyDescent="0.3">
      <c r="B90" s="108" t="s">
        <v>166</v>
      </c>
      <c r="C90" s="109"/>
      <c r="D90" s="109"/>
      <c r="E90" s="109"/>
      <c r="F90" s="109"/>
      <c r="G90" s="109"/>
      <c r="H90" s="109"/>
      <c r="I90" s="110"/>
    </row>
    <row r="91" spans="2:9" ht="26.4" x14ac:dyDescent="0.3">
      <c r="B91" s="22">
        <v>1</v>
      </c>
      <c r="C91" s="23"/>
      <c r="D91" s="103" t="s">
        <v>23</v>
      </c>
      <c r="E91" s="104"/>
      <c r="F91" s="38" t="s">
        <v>180</v>
      </c>
      <c r="G91" s="25" t="s">
        <v>83</v>
      </c>
      <c r="H91" s="25">
        <v>1</v>
      </c>
      <c r="I91" s="26">
        <v>1400</v>
      </c>
    </row>
    <row r="92" spans="2:9" ht="26.4" x14ac:dyDescent="0.3">
      <c r="B92" s="22">
        <v>2</v>
      </c>
      <c r="C92" s="40">
        <v>44834</v>
      </c>
      <c r="D92" s="103" t="s">
        <v>23</v>
      </c>
      <c r="E92" s="104"/>
      <c r="F92" s="38" t="s">
        <v>25</v>
      </c>
      <c r="G92" s="25" t="s">
        <v>149</v>
      </c>
      <c r="H92" s="25">
        <v>1</v>
      </c>
      <c r="I92" s="26">
        <f>(49733.4*1.8%)+(48512.02*1.5%)</f>
        <v>1622.8815</v>
      </c>
    </row>
    <row r="93" spans="2:9" ht="39.6" x14ac:dyDescent="0.3">
      <c r="B93" s="22">
        <v>3</v>
      </c>
      <c r="C93" s="40">
        <v>44834</v>
      </c>
      <c r="D93" s="103" t="s">
        <v>23</v>
      </c>
      <c r="E93" s="104"/>
      <c r="F93" s="38" t="s">
        <v>26</v>
      </c>
      <c r="G93" s="25" t="s">
        <v>149</v>
      </c>
      <c r="H93" s="25">
        <v>1</v>
      </c>
      <c r="I93" s="26">
        <f>I87</f>
        <v>298.18</v>
      </c>
    </row>
    <row r="94" spans="2:9" ht="52.8" x14ac:dyDescent="0.3">
      <c r="B94" s="22">
        <v>4</v>
      </c>
      <c r="C94" s="40">
        <v>44834</v>
      </c>
      <c r="D94" s="103" t="s">
        <v>23</v>
      </c>
      <c r="E94" s="104"/>
      <c r="F94" s="38" t="s">
        <v>196</v>
      </c>
      <c r="G94" s="25" t="s">
        <v>24</v>
      </c>
      <c r="H94" s="25">
        <v>1</v>
      </c>
      <c r="I94" s="26">
        <f>2981.8*0.05</f>
        <v>149.09</v>
      </c>
    </row>
    <row r="95" spans="2:9" ht="27.75" customHeight="1" x14ac:dyDescent="0.3">
      <c r="B95" s="22">
        <v>5</v>
      </c>
      <c r="C95" s="23"/>
      <c r="D95" s="103" t="s">
        <v>23</v>
      </c>
      <c r="E95" s="104"/>
      <c r="F95" s="38" t="s">
        <v>181</v>
      </c>
      <c r="G95" s="25" t="s">
        <v>83</v>
      </c>
      <c r="H95" s="25">
        <v>1</v>
      </c>
      <c r="I95" s="26">
        <v>1000</v>
      </c>
    </row>
    <row r="96" spans="2:9" x14ac:dyDescent="0.3">
      <c r="B96" s="105" t="s">
        <v>167</v>
      </c>
      <c r="C96" s="106"/>
      <c r="D96" s="106"/>
      <c r="E96" s="106"/>
      <c r="F96" s="106"/>
      <c r="G96" s="106"/>
      <c r="H96" s="107"/>
      <c r="I96" s="39">
        <f>SUM(I91:I95)</f>
        <v>4470.1514999999999</v>
      </c>
    </row>
    <row r="97" spans="2:9" x14ac:dyDescent="0.3">
      <c r="B97" s="108" t="s">
        <v>168</v>
      </c>
      <c r="C97" s="109"/>
      <c r="D97" s="109"/>
      <c r="E97" s="109"/>
      <c r="F97" s="109"/>
      <c r="G97" s="109"/>
      <c r="H97" s="109"/>
      <c r="I97" s="110"/>
    </row>
    <row r="98" spans="2:9" ht="39.6" x14ac:dyDescent="0.3">
      <c r="B98" s="22">
        <v>1</v>
      </c>
      <c r="C98" s="40">
        <v>44839</v>
      </c>
      <c r="D98" s="103" t="s">
        <v>23</v>
      </c>
      <c r="E98" s="104"/>
      <c r="F98" s="38" t="s">
        <v>183</v>
      </c>
      <c r="G98" s="25" t="s">
        <v>83</v>
      </c>
      <c r="H98" s="25">
        <v>1</v>
      </c>
      <c r="I98" s="26">
        <v>2000</v>
      </c>
    </row>
    <row r="99" spans="2:9" x14ac:dyDescent="0.3">
      <c r="B99" s="22">
        <v>2</v>
      </c>
      <c r="C99" s="40">
        <v>44839</v>
      </c>
      <c r="D99" s="103" t="s">
        <v>23</v>
      </c>
      <c r="E99" s="104"/>
      <c r="F99" s="38" t="s">
        <v>182</v>
      </c>
      <c r="G99" s="25" t="s">
        <v>83</v>
      </c>
      <c r="H99" s="25">
        <v>1</v>
      </c>
      <c r="I99" s="26">
        <v>700</v>
      </c>
    </row>
    <row r="100" spans="2:9" ht="26.4" x14ac:dyDescent="0.3">
      <c r="B100" s="22">
        <v>3</v>
      </c>
      <c r="C100" s="40">
        <v>44841</v>
      </c>
      <c r="D100" s="103" t="s">
        <v>23</v>
      </c>
      <c r="E100" s="104"/>
      <c r="F100" s="38" t="s">
        <v>184</v>
      </c>
      <c r="G100" s="25" t="s">
        <v>83</v>
      </c>
      <c r="H100" s="25">
        <v>1</v>
      </c>
      <c r="I100" s="26">
        <v>11000</v>
      </c>
    </row>
    <row r="101" spans="2:9" x14ac:dyDescent="0.3">
      <c r="B101" s="22">
        <v>4</v>
      </c>
      <c r="C101" s="40">
        <v>44844</v>
      </c>
      <c r="D101" s="103" t="s">
        <v>23</v>
      </c>
      <c r="E101" s="104"/>
      <c r="F101" s="38" t="s">
        <v>185</v>
      </c>
      <c r="G101" s="25" t="s">
        <v>83</v>
      </c>
      <c r="H101" s="25">
        <v>1</v>
      </c>
      <c r="I101" s="26">
        <v>1500</v>
      </c>
    </row>
    <row r="102" spans="2:9" ht="26.4" x14ac:dyDescent="0.3">
      <c r="B102" s="22">
        <v>5</v>
      </c>
      <c r="C102" s="40">
        <v>44844</v>
      </c>
      <c r="D102" s="103" t="s">
        <v>23</v>
      </c>
      <c r="E102" s="104"/>
      <c r="F102" s="38" t="s">
        <v>186</v>
      </c>
      <c r="G102" s="25" t="s">
        <v>83</v>
      </c>
      <c r="H102" s="25">
        <v>1</v>
      </c>
      <c r="I102" s="26">
        <v>1300</v>
      </c>
    </row>
    <row r="103" spans="2:9" x14ac:dyDescent="0.3">
      <c r="B103" s="22">
        <v>6</v>
      </c>
      <c r="C103" s="40" t="s">
        <v>187</v>
      </c>
      <c r="D103" s="103" t="s">
        <v>23</v>
      </c>
      <c r="E103" s="104"/>
      <c r="F103" s="38" t="s">
        <v>188</v>
      </c>
      <c r="G103" s="25" t="s">
        <v>83</v>
      </c>
      <c r="H103" s="25">
        <v>1</v>
      </c>
      <c r="I103" s="26">
        <v>4000</v>
      </c>
    </row>
    <row r="104" spans="2:9" ht="26.4" x14ac:dyDescent="0.3">
      <c r="B104" s="22">
        <v>7</v>
      </c>
      <c r="C104" s="40">
        <v>44853</v>
      </c>
      <c r="D104" s="103" t="s">
        <v>23</v>
      </c>
      <c r="E104" s="104"/>
      <c r="F104" s="38" t="s">
        <v>189</v>
      </c>
      <c r="G104" s="25" t="s">
        <v>83</v>
      </c>
      <c r="H104" s="25">
        <v>1</v>
      </c>
      <c r="I104" s="26">
        <v>1000</v>
      </c>
    </row>
    <row r="105" spans="2:9" ht="26.4" x14ac:dyDescent="0.3">
      <c r="B105" s="22">
        <v>8</v>
      </c>
      <c r="C105" s="40">
        <v>44855</v>
      </c>
      <c r="D105" s="103" t="s">
        <v>23</v>
      </c>
      <c r="E105" s="104"/>
      <c r="F105" s="38" t="s">
        <v>190</v>
      </c>
      <c r="G105" s="25" t="s">
        <v>83</v>
      </c>
      <c r="H105" s="25">
        <v>1</v>
      </c>
      <c r="I105" s="26">
        <v>1000</v>
      </c>
    </row>
    <row r="106" spans="2:9" x14ac:dyDescent="0.3">
      <c r="B106" s="22">
        <v>9</v>
      </c>
      <c r="C106" s="40">
        <v>44851</v>
      </c>
      <c r="D106" s="103" t="s">
        <v>23</v>
      </c>
      <c r="E106" s="104"/>
      <c r="F106" s="38" t="s">
        <v>191</v>
      </c>
      <c r="G106" s="25" t="s">
        <v>83</v>
      </c>
      <c r="H106" s="25">
        <v>1</v>
      </c>
      <c r="I106" s="26">
        <v>1000</v>
      </c>
    </row>
    <row r="107" spans="2:9" ht="39.6" x14ac:dyDescent="0.3">
      <c r="B107" s="22">
        <v>10</v>
      </c>
      <c r="C107" s="40">
        <v>44855</v>
      </c>
      <c r="D107" s="103" t="s">
        <v>23</v>
      </c>
      <c r="E107" s="104"/>
      <c r="F107" s="38" t="s">
        <v>192</v>
      </c>
      <c r="G107" s="25" t="s">
        <v>83</v>
      </c>
      <c r="H107" s="25">
        <v>1</v>
      </c>
      <c r="I107" s="26">
        <v>1000</v>
      </c>
    </row>
    <row r="108" spans="2:9" x14ac:dyDescent="0.3">
      <c r="B108" s="22">
        <v>11</v>
      </c>
      <c r="C108" s="40">
        <v>44858</v>
      </c>
      <c r="D108" s="103" t="s">
        <v>23</v>
      </c>
      <c r="E108" s="104"/>
      <c r="F108" s="38" t="s">
        <v>193</v>
      </c>
      <c r="G108" s="25" t="s">
        <v>83</v>
      </c>
      <c r="H108" s="25">
        <v>1</v>
      </c>
      <c r="I108" s="26">
        <v>1000</v>
      </c>
    </row>
    <row r="109" spans="2:9" ht="26.4" x14ac:dyDescent="0.3">
      <c r="B109" s="22">
        <v>12</v>
      </c>
      <c r="C109" s="40">
        <v>44864</v>
      </c>
      <c r="D109" s="103" t="s">
        <v>23</v>
      </c>
      <c r="E109" s="104"/>
      <c r="F109" s="38" t="s">
        <v>194</v>
      </c>
      <c r="G109" s="25" t="s">
        <v>83</v>
      </c>
      <c r="H109" s="25">
        <v>1</v>
      </c>
      <c r="I109" s="26">
        <v>1825</v>
      </c>
    </row>
    <row r="110" spans="2:9" ht="26.4" x14ac:dyDescent="0.3">
      <c r="B110" s="22">
        <v>13</v>
      </c>
      <c r="C110" s="40">
        <v>44865</v>
      </c>
      <c r="D110" s="103" t="s">
        <v>23</v>
      </c>
      <c r="E110" s="104"/>
      <c r="F110" s="38" t="s">
        <v>25</v>
      </c>
      <c r="G110" s="25" t="s">
        <v>149</v>
      </c>
      <c r="H110" s="25">
        <v>1</v>
      </c>
      <c r="I110" s="26">
        <f>(49733.4*1.8%)+(50733.26*1.5%)</f>
        <v>1656.2001</v>
      </c>
    </row>
    <row r="111" spans="2:9" ht="52.8" x14ac:dyDescent="0.3">
      <c r="B111" s="22">
        <v>14</v>
      </c>
      <c r="C111" s="40">
        <v>44865</v>
      </c>
      <c r="D111" s="103" t="s">
        <v>23</v>
      </c>
      <c r="E111" s="104"/>
      <c r="F111" s="38" t="s">
        <v>196</v>
      </c>
      <c r="G111" s="25" t="s">
        <v>24</v>
      </c>
      <c r="H111" s="25">
        <v>1</v>
      </c>
      <c r="I111" s="26">
        <f>I94</f>
        <v>149.09</v>
      </c>
    </row>
    <row r="112" spans="2:9" ht="39.6" x14ac:dyDescent="0.3">
      <c r="B112" s="22">
        <v>15</v>
      </c>
      <c r="C112" s="40">
        <v>44865</v>
      </c>
      <c r="D112" s="103" t="s">
        <v>23</v>
      </c>
      <c r="E112" s="104"/>
      <c r="F112" s="38" t="s">
        <v>26</v>
      </c>
      <c r="G112" s="25" t="s">
        <v>149</v>
      </c>
      <c r="H112" s="25">
        <v>1</v>
      </c>
      <c r="I112" s="26">
        <f>I93</f>
        <v>298.18</v>
      </c>
    </row>
    <row r="113" spans="2:16" ht="26.4" x14ac:dyDescent="0.3">
      <c r="B113" s="22">
        <v>16</v>
      </c>
      <c r="C113" s="40">
        <v>44865</v>
      </c>
      <c r="D113" s="103" t="s">
        <v>23</v>
      </c>
      <c r="E113" s="104"/>
      <c r="F113" s="38" t="s">
        <v>195</v>
      </c>
      <c r="G113" s="25" t="s">
        <v>83</v>
      </c>
      <c r="H113" s="25">
        <v>1</v>
      </c>
      <c r="I113" s="26">
        <v>1000</v>
      </c>
    </row>
    <row r="114" spans="2:16" x14ac:dyDescent="0.3">
      <c r="B114" s="105" t="s">
        <v>169</v>
      </c>
      <c r="C114" s="106"/>
      <c r="D114" s="106"/>
      <c r="E114" s="106"/>
      <c r="F114" s="106"/>
      <c r="G114" s="106"/>
      <c r="H114" s="107"/>
      <c r="I114" s="39">
        <f>SUM(I98:I113)</f>
        <v>30428.470100000002</v>
      </c>
    </row>
    <row r="115" spans="2:16" x14ac:dyDescent="0.3">
      <c r="B115" s="108" t="s">
        <v>170</v>
      </c>
      <c r="C115" s="109"/>
      <c r="D115" s="109"/>
      <c r="E115" s="109"/>
      <c r="F115" s="109"/>
      <c r="G115" s="109"/>
      <c r="H115" s="109"/>
      <c r="I115" s="110"/>
    </row>
    <row r="116" spans="2:16" ht="26.4" x14ac:dyDescent="0.3">
      <c r="B116" s="22">
        <v>1</v>
      </c>
      <c r="C116" s="23" t="s">
        <v>203</v>
      </c>
      <c r="D116" s="103" t="s">
        <v>23</v>
      </c>
      <c r="E116" s="104"/>
      <c r="F116" s="38" t="s">
        <v>25</v>
      </c>
      <c r="G116" s="25" t="s">
        <v>149</v>
      </c>
      <c r="H116" s="25">
        <v>1</v>
      </c>
      <c r="I116" s="26">
        <f>(52931.55*1.8%)+(49708.2*1.5%)</f>
        <v>1698.3909000000001</v>
      </c>
    </row>
    <row r="117" spans="2:16" ht="52.8" x14ac:dyDescent="0.3">
      <c r="B117" s="22">
        <v>2</v>
      </c>
      <c r="C117" s="23" t="s">
        <v>203</v>
      </c>
      <c r="D117" s="103" t="s">
        <v>23</v>
      </c>
      <c r="E117" s="104"/>
      <c r="F117" s="38" t="s">
        <v>196</v>
      </c>
      <c r="G117" s="25" t="s">
        <v>149</v>
      </c>
      <c r="H117" s="25">
        <v>1</v>
      </c>
      <c r="I117" s="26">
        <v>149.09</v>
      </c>
    </row>
    <row r="118" spans="2:16" ht="39.6" x14ac:dyDescent="0.3">
      <c r="B118" s="22">
        <v>3</v>
      </c>
      <c r="C118" s="23" t="s">
        <v>203</v>
      </c>
      <c r="D118" s="103" t="s">
        <v>23</v>
      </c>
      <c r="E118" s="104"/>
      <c r="F118" s="38" t="s">
        <v>26</v>
      </c>
      <c r="G118" s="25" t="s">
        <v>149</v>
      </c>
      <c r="H118" s="25">
        <v>1</v>
      </c>
      <c r="I118" s="26">
        <v>298.18</v>
      </c>
    </row>
    <row r="119" spans="2:16" ht="26.4" x14ac:dyDescent="0.3">
      <c r="B119" s="22">
        <v>4</v>
      </c>
      <c r="C119" s="23" t="s">
        <v>203</v>
      </c>
      <c r="D119" s="103" t="s">
        <v>23</v>
      </c>
      <c r="E119" s="104"/>
      <c r="F119" s="38" t="s">
        <v>198</v>
      </c>
      <c r="G119" s="25" t="s">
        <v>83</v>
      </c>
      <c r="H119" s="25">
        <v>1</v>
      </c>
      <c r="I119" s="26">
        <v>1500</v>
      </c>
    </row>
    <row r="120" spans="2:16" ht="25.5" customHeight="1" x14ac:dyDescent="0.3">
      <c r="B120" s="22">
        <v>5</v>
      </c>
      <c r="C120" s="23" t="s">
        <v>203</v>
      </c>
      <c r="D120" s="103" t="s">
        <v>23</v>
      </c>
      <c r="E120" s="104"/>
      <c r="F120" s="38" t="s">
        <v>199</v>
      </c>
      <c r="G120" s="25" t="s">
        <v>83</v>
      </c>
      <c r="H120" s="25">
        <v>1</v>
      </c>
      <c r="I120" s="26">
        <v>1575</v>
      </c>
    </row>
    <row r="121" spans="2:16" x14ac:dyDescent="0.3">
      <c r="B121" s="22">
        <v>6</v>
      </c>
      <c r="C121" s="23" t="s">
        <v>203</v>
      </c>
      <c r="D121" s="103" t="s">
        <v>23</v>
      </c>
      <c r="E121" s="104"/>
      <c r="F121" s="38" t="s">
        <v>200</v>
      </c>
      <c r="G121" s="25" t="s">
        <v>83</v>
      </c>
      <c r="H121" s="25">
        <v>1</v>
      </c>
      <c r="I121" s="26">
        <v>1000</v>
      </c>
    </row>
    <row r="122" spans="2:16" x14ac:dyDescent="0.3">
      <c r="B122" s="22">
        <v>7</v>
      </c>
      <c r="C122" s="23" t="s">
        <v>203</v>
      </c>
      <c r="D122" s="103" t="s">
        <v>23</v>
      </c>
      <c r="E122" s="104"/>
      <c r="F122" s="38" t="s">
        <v>201</v>
      </c>
      <c r="G122" s="25" t="s">
        <v>83</v>
      </c>
      <c r="H122" s="25">
        <v>1</v>
      </c>
      <c r="I122" s="26">
        <v>1000</v>
      </c>
    </row>
    <row r="123" spans="2:16" x14ac:dyDescent="0.3">
      <c r="B123" s="105" t="s">
        <v>202</v>
      </c>
      <c r="C123" s="106"/>
      <c r="D123" s="106"/>
      <c r="E123" s="106"/>
      <c r="F123" s="106"/>
      <c r="G123" s="106"/>
      <c r="H123" s="107"/>
      <c r="I123" s="39">
        <f>SUM(I116:I122)</f>
        <v>7220.6608999999999</v>
      </c>
    </row>
    <row r="124" spans="2:16" x14ac:dyDescent="0.3">
      <c r="B124" s="108" t="s">
        <v>171</v>
      </c>
      <c r="C124" s="109"/>
      <c r="D124" s="109"/>
      <c r="E124" s="109"/>
      <c r="F124" s="109"/>
      <c r="G124" s="109"/>
      <c r="H124" s="109"/>
      <c r="I124" s="110"/>
    </row>
    <row r="125" spans="2:16" ht="26.4" x14ac:dyDescent="0.3">
      <c r="B125" s="22">
        <v>1</v>
      </c>
      <c r="C125" s="23" t="s">
        <v>217</v>
      </c>
      <c r="D125" s="103" t="s">
        <v>23</v>
      </c>
      <c r="E125" s="104"/>
      <c r="F125" s="38" t="s">
        <v>25</v>
      </c>
      <c r="G125" s="25" t="s">
        <v>149</v>
      </c>
      <c r="H125" s="25">
        <v>1</v>
      </c>
      <c r="I125" s="26">
        <v>1698.39</v>
      </c>
    </row>
    <row r="126" spans="2:16" ht="52.8" x14ac:dyDescent="0.3">
      <c r="B126" s="22">
        <v>2</v>
      </c>
      <c r="C126" s="23" t="s">
        <v>217</v>
      </c>
      <c r="D126" s="103" t="s">
        <v>23</v>
      </c>
      <c r="E126" s="104"/>
      <c r="F126" s="38" t="s">
        <v>196</v>
      </c>
      <c r="G126" s="25" t="s">
        <v>149</v>
      </c>
      <c r="H126" s="25">
        <v>1</v>
      </c>
      <c r="I126" s="26">
        <v>149.09</v>
      </c>
      <c r="P126" s="44"/>
    </row>
    <row r="127" spans="2:16" ht="39.6" x14ac:dyDescent="0.3">
      <c r="B127" s="22">
        <v>3</v>
      </c>
      <c r="C127" s="23" t="s">
        <v>217</v>
      </c>
      <c r="D127" s="103" t="s">
        <v>23</v>
      </c>
      <c r="E127" s="104"/>
      <c r="F127" s="38" t="s">
        <v>26</v>
      </c>
      <c r="G127" s="25" t="s">
        <v>149</v>
      </c>
      <c r="H127" s="25">
        <v>1</v>
      </c>
      <c r="I127" s="26">
        <v>298.18</v>
      </c>
      <c r="O127" s="44"/>
    </row>
    <row r="128" spans="2:16" ht="26.4" x14ac:dyDescent="0.3">
      <c r="B128" s="22">
        <v>4</v>
      </c>
      <c r="C128" s="23" t="s">
        <v>217</v>
      </c>
      <c r="D128" s="103" t="s">
        <v>23</v>
      </c>
      <c r="E128" s="104"/>
      <c r="F128" s="38" t="s">
        <v>204</v>
      </c>
      <c r="G128" s="25" t="s">
        <v>83</v>
      </c>
      <c r="H128" s="25">
        <v>1</v>
      </c>
      <c r="I128" s="26">
        <v>1000</v>
      </c>
    </row>
    <row r="129" spans="2:9" ht="26.4" x14ac:dyDescent="0.3">
      <c r="B129" s="22">
        <v>5</v>
      </c>
      <c r="C129" s="23" t="s">
        <v>217</v>
      </c>
      <c r="D129" s="103" t="s">
        <v>23</v>
      </c>
      <c r="E129" s="104"/>
      <c r="F129" s="38" t="s">
        <v>205</v>
      </c>
      <c r="G129" s="25" t="s">
        <v>83</v>
      </c>
      <c r="H129" s="25">
        <v>1</v>
      </c>
      <c r="I129" s="26">
        <v>1000</v>
      </c>
    </row>
    <row r="130" spans="2:9" ht="26.4" x14ac:dyDescent="0.3">
      <c r="B130" s="22">
        <v>6</v>
      </c>
      <c r="C130" s="23" t="s">
        <v>217</v>
      </c>
      <c r="D130" s="103" t="s">
        <v>23</v>
      </c>
      <c r="E130" s="104"/>
      <c r="F130" s="38" t="s">
        <v>206</v>
      </c>
      <c r="G130" s="25" t="s">
        <v>83</v>
      </c>
      <c r="H130" s="25">
        <v>1</v>
      </c>
      <c r="I130" s="26">
        <v>1000</v>
      </c>
    </row>
    <row r="131" spans="2:9" x14ac:dyDescent="0.3">
      <c r="B131" s="22">
        <v>7</v>
      </c>
      <c r="C131" s="23" t="s">
        <v>217</v>
      </c>
      <c r="D131" s="103" t="s">
        <v>23</v>
      </c>
      <c r="E131" s="104"/>
      <c r="F131" s="38" t="s">
        <v>207</v>
      </c>
      <c r="G131" s="25" t="s">
        <v>83</v>
      </c>
      <c r="H131" s="25">
        <v>1</v>
      </c>
      <c r="I131" s="26">
        <v>1000</v>
      </c>
    </row>
    <row r="132" spans="2:9" x14ac:dyDescent="0.3">
      <c r="B132" s="22">
        <v>8</v>
      </c>
      <c r="C132" s="23" t="s">
        <v>217</v>
      </c>
      <c r="D132" s="103" t="s">
        <v>23</v>
      </c>
      <c r="E132" s="104"/>
      <c r="F132" s="38" t="s">
        <v>208</v>
      </c>
      <c r="G132" s="25" t="s">
        <v>83</v>
      </c>
      <c r="H132" s="25">
        <v>1</v>
      </c>
      <c r="I132" s="26">
        <v>7610</v>
      </c>
    </row>
    <row r="133" spans="2:9" ht="39.6" x14ac:dyDescent="0.3">
      <c r="B133" s="22">
        <v>9</v>
      </c>
      <c r="C133" s="23" t="s">
        <v>217</v>
      </c>
      <c r="D133" s="103" t="s">
        <v>23</v>
      </c>
      <c r="E133" s="104"/>
      <c r="F133" s="38" t="s">
        <v>209</v>
      </c>
      <c r="G133" s="25" t="s">
        <v>83</v>
      </c>
      <c r="H133" s="25">
        <v>1</v>
      </c>
      <c r="I133" s="26">
        <v>2640</v>
      </c>
    </row>
    <row r="134" spans="2:9" ht="26.4" x14ac:dyDescent="0.3">
      <c r="B134" s="22">
        <v>10</v>
      </c>
      <c r="C134" s="23" t="s">
        <v>217</v>
      </c>
      <c r="D134" s="103" t="s">
        <v>23</v>
      </c>
      <c r="E134" s="104"/>
      <c r="F134" s="38" t="s">
        <v>210</v>
      </c>
      <c r="G134" s="25" t="s">
        <v>83</v>
      </c>
      <c r="H134" s="25">
        <v>1</v>
      </c>
      <c r="I134" s="26">
        <v>5000</v>
      </c>
    </row>
    <row r="135" spans="2:9" ht="26.4" x14ac:dyDescent="0.3">
      <c r="B135" s="22">
        <v>11</v>
      </c>
      <c r="C135" s="23" t="s">
        <v>217</v>
      </c>
      <c r="D135" s="103" t="s">
        <v>23</v>
      </c>
      <c r="E135" s="104"/>
      <c r="F135" s="38" t="s">
        <v>211</v>
      </c>
      <c r="G135" s="25" t="s">
        <v>83</v>
      </c>
      <c r="H135" s="25">
        <v>1</v>
      </c>
      <c r="I135" s="26">
        <v>2000</v>
      </c>
    </row>
    <row r="136" spans="2:9" ht="26.4" x14ac:dyDescent="0.3">
      <c r="B136" s="22">
        <v>12</v>
      </c>
      <c r="C136" s="23" t="s">
        <v>217</v>
      </c>
      <c r="D136" s="103" t="s">
        <v>23</v>
      </c>
      <c r="E136" s="104"/>
      <c r="F136" s="38" t="s">
        <v>212</v>
      </c>
      <c r="G136" s="25" t="s">
        <v>83</v>
      </c>
      <c r="H136" s="25">
        <v>1</v>
      </c>
      <c r="I136" s="26">
        <v>1000</v>
      </c>
    </row>
    <row r="137" spans="2:9" ht="26.4" x14ac:dyDescent="0.3">
      <c r="B137" s="22">
        <v>13</v>
      </c>
      <c r="C137" s="23" t="s">
        <v>217</v>
      </c>
      <c r="D137" s="103" t="s">
        <v>23</v>
      </c>
      <c r="E137" s="104"/>
      <c r="F137" s="38" t="s">
        <v>213</v>
      </c>
      <c r="G137" s="25" t="s">
        <v>83</v>
      </c>
      <c r="H137" s="25">
        <v>1</v>
      </c>
      <c r="I137" s="26">
        <v>1000</v>
      </c>
    </row>
    <row r="138" spans="2:9" x14ac:dyDescent="0.3">
      <c r="B138" s="22">
        <v>14</v>
      </c>
      <c r="C138" s="23" t="s">
        <v>217</v>
      </c>
      <c r="D138" s="103" t="s">
        <v>23</v>
      </c>
      <c r="E138" s="104"/>
      <c r="F138" s="38" t="s">
        <v>214</v>
      </c>
      <c r="G138" s="25" t="s">
        <v>83</v>
      </c>
      <c r="H138" s="25">
        <v>1</v>
      </c>
      <c r="I138" s="26">
        <v>1000</v>
      </c>
    </row>
    <row r="139" spans="2:9" x14ac:dyDescent="0.3">
      <c r="B139" s="22">
        <v>15</v>
      </c>
      <c r="C139" s="23" t="s">
        <v>217</v>
      </c>
      <c r="D139" s="103" t="s">
        <v>23</v>
      </c>
      <c r="E139" s="104"/>
      <c r="F139" s="38" t="s">
        <v>215</v>
      </c>
      <c r="G139" s="25" t="s">
        <v>83</v>
      </c>
      <c r="H139" s="25">
        <v>1</v>
      </c>
      <c r="I139" s="26">
        <v>1000</v>
      </c>
    </row>
    <row r="140" spans="2:9" x14ac:dyDescent="0.3">
      <c r="B140" s="22">
        <v>16</v>
      </c>
      <c r="C140" s="23" t="s">
        <v>217</v>
      </c>
      <c r="D140" s="103" t="s">
        <v>23</v>
      </c>
      <c r="E140" s="104"/>
      <c r="F140" s="38" t="s">
        <v>216</v>
      </c>
      <c r="G140" s="25" t="s">
        <v>83</v>
      </c>
      <c r="H140" s="25">
        <v>1</v>
      </c>
      <c r="I140" s="26">
        <v>7500</v>
      </c>
    </row>
    <row r="141" spans="2:9" x14ac:dyDescent="0.3">
      <c r="B141" s="105" t="s">
        <v>172</v>
      </c>
      <c r="C141" s="106"/>
      <c r="D141" s="106"/>
      <c r="E141" s="106"/>
      <c r="F141" s="106"/>
      <c r="G141" s="106"/>
      <c r="H141" s="107"/>
      <c r="I141" s="39">
        <f>SUM(I125:I140)</f>
        <v>34895.660000000003</v>
      </c>
    </row>
    <row r="142" spans="2:9" ht="14.4" x14ac:dyDescent="0.3">
      <c r="B142" s="102" t="s">
        <v>218</v>
      </c>
      <c r="C142" s="102"/>
      <c r="D142" s="102"/>
      <c r="E142" s="102"/>
      <c r="F142" s="102"/>
      <c r="G142" s="102"/>
      <c r="H142" s="102"/>
      <c r="I142" s="42">
        <f>I18+I32+I51+I60+I71+I82+I89+I96+I114+I123+I141</f>
        <v>261322.93848999997</v>
      </c>
    </row>
  </sheetData>
  <mergeCells count="140">
    <mergeCell ref="B124:I124"/>
    <mergeCell ref="D125:E125"/>
    <mergeCell ref="D126:E126"/>
    <mergeCell ref="D127:E127"/>
    <mergeCell ref="D135:E135"/>
    <mergeCell ref="D120:E120"/>
    <mergeCell ref="D121:E121"/>
    <mergeCell ref="D122:E122"/>
    <mergeCell ref="B123:H123"/>
    <mergeCell ref="B115:I115"/>
    <mergeCell ref="D116:E116"/>
    <mergeCell ref="D117:E117"/>
    <mergeCell ref="D118:E118"/>
    <mergeCell ref="D119:E119"/>
    <mergeCell ref="D94:E94"/>
    <mergeCell ref="B96:H96"/>
    <mergeCell ref="B90:I90"/>
    <mergeCell ref="D91:E91"/>
    <mergeCell ref="D95:E95"/>
    <mergeCell ref="D102:E102"/>
    <mergeCell ref="D103:E103"/>
    <mergeCell ref="B114:H114"/>
    <mergeCell ref="B97:I97"/>
    <mergeCell ref="D98:E98"/>
    <mergeCell ref="D99:E99"/>
    <mergeCell ref="D100:E100"/>
    <mergeCell ref="D101:E101"/>
    <mergeCell ref="D104:E104"/>
    <mergeCell ref="D105:E105"/>
    <mergeCell ref="D106:E106"/>
    <mergeCell ref="D107:E107"/>
    <mergeCell ref="D108:E108"/>
    <mergeCell ref="D109:E109"/>
    <mergeCell ref="D113:E113"/>
    <mergeCell ref="D110:E110"/>
    <mergeCell ref="D112:E112"/>
    <mergeCell ref="D111:E111"/>
    <mergeCell ref="D86:E86"/>
    <mergeCell ref="D87:E87"/>
    <mergeCell ref="B89:H89"/>
    <mergeCell ref="B83:I83"/>
    <mergeCell ref="D84:E84"/>
    <mergeCell ref="D85:E85"/>
    <mergeCell ref="D88:E88"/>
    <mergeCell ref="D92:E92"/>
    <mergeCell ref="D93:E93"/>
    <mergeCell ref="D69:E69"/>
    <mergeCell ref="D77:E77"/>
    <mergeCell ref="D78:E78"/>
    <mergeCell ref="D81:E81"/>
    <mergeCell ref="B82:H82"/>
    <mergeCell ref="B72:I72"/>
    <mergeCell ref="D73:E73"/>
    <mergeCell ref="D74:E74"/>
    <mergeCell ref="D75:E75"/>
    <mergeCell ref="D76:E76"/>
    <mergeCell ref="D70:E70"/>
    <mergeCell ref="B71:H71"/>
    <mergeCell ref="D79:E79"/>
    <mergeCell ref="D80:E80"/>
    <mergeCell ref="D64:E64"/>
    <mergeCell ref="D65:E65"/>
    <mergeCell ref="D68:E68"/>
    <mergeCell ref="D66:E66"/>
    <mergeCell ref="D67:E67"/>
    <mergeCell ref="D31:E31"/>
    <mergeCell ref="D20:E20"/>
    <mergeCell ref="D30:E30"/>
    <mergeCell ref="D57:E57"/>
    <mergeCell ref="D58:E58"/>
    <mergeCell ref="D59:E59"/>
    <mergeCell ref="B60:H60"/>
    <mergeCell ref="B61:I61"/>
    <mergeCell ref="D62:E62"/>
    <mergeCell ref="D49:E49"/>
    <mergeCell ref="D35:E35"/>
    <mergeCell ref="D36:E36"/>
    <mergeCell ref="D63:E63"/>
    <mergeCell ref="D37:E37"/>
    <mergeCell ref="D38:E38"/>
    <mergeCell ref="D39:E39"/>
    <mergeCell ref="D40:E40"/>
    <mergeCell ref="D41:E41"/>
    <mergeCell ref="D54:E54"/>
    <mergeCell ref="H8:H9"/>
    <mergeCell ref="I8:I9"/>
    <mergeCell ref="B10:I10"/>
    <mergeCell ref="D8:E9"/>
    <mergeCell ref="D11:E11"/>
    <mergeCell ref="B8:B9"/>
    <mergeCell ref="C8:C9"/>
    <mergeCell ref="F8:F9"/>
    <mergeCell ref="G8:G9"/>
    <mergeCell ref="D13:E13"/>
    <mergeCell ref="D14:E14"/>
    <mergeCell ref="D17:E17"/>
    <mergeCell ref="B18:H18"/>
    <mergeCell ref="B19:I19"/>
    <mergeCell ref="D12:E12"/>
    <mergeCell ref="D15:E15"/>
    <mergeCell ref="B33:I33"/>
    <mergeCell ref="D34:E34"/>
    <mergeCell ref="D21:E21"/>
    <mergeCell ref="D22:E22"/>
    <mergeCell ref="D23:E23"/>
    <mergeCell ref="D24:E24"/>
    <mergeCell ref="D29:E29"/>
    <mergeCell ref="D25:E25"/>
    <mergeCell ref="D26:E26"/>
    <mergeCell ref="D28:E28"/>
    <mergeCell ref="D27:E27"/>
    <mergeCell ref="B32:H32"/>
    <mergeCell ref="D16:E16"/>
    <mergeCell ref="D55:E55"/>
    <mergeCell ref="D56:E56"/>
    <mergeCell ref="D48:E48"/>
    <mergeCell ref="D42:E42"/>
    <mergeCell ref="D43:E43"/>
    <mergeCell ref="D44:E44"/>
    <mergeCell ref="D45:E45"/>
    <mergeCell ref="D53:E53"/>
    <mergeCell ref="D46:E46"/>
    <mergeCell ref="D47:E47"/>
    <mergeCell ref="D50:E50"/>
    <mergeCell ref="B51:H51"/>
    <mergeCell ref="B52:I52"/>
    <mergeCell ref="B142:H142"/>
    <mergeCell ref="D128:E128"/>
    <mergeCell ref="D129:E129"/>
    <mergeCell ref="D130:E130"/>
    <mergeCell ref="D131:E131"/>
    <mergeCell ref="D132:E132"/>
    <mergeCell ref="D133:E133"/>
    <mergeCell ref="D134:E134"/>
    <mergeCell ref="D139:E139"/>
    <mergeCell ref="D140:E140"/>
    <mergeCell ref="D136:E136"/>
    <mergeCell ref="D137:E137"/>
    <mergeCell ref="D138:E138"/>
    <mergeCell ref="B141:H141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M52"/>
  <sheetViews>
    <sheetView tabSelected="1" showRuler="0" zoomScaleNormal="100" workbookViewId="0">
      <selection activeCell="Q10" sqref="Q10"/>
    </sheetView>
  </sheetViews>
  <sheetFormatPr defaultRowHeight="14.4" x14ac:dyDescent="0.3"/>
  <cols>
    <col min="2" max="2" width="9.109375" customWidth="1"/>
    <col min="4" max="4" width="7.44140625" customWidth="1"/>
    <col min="6" max="6" width="9.109375" customWidth="1"/>
    <col min="8" max="8" width="8.33203125" customWidth="1"/>
    <col min="9" max="9" width="4.88671875" customWidth="1"/>
    <col min="10" max="10" width="7.6640625" customWidth="1"/>
    <col min="11" max="11" width="5.33203125" customWidth="1"/>
    <col min="12" max="12" width="1.6640625" customWidth="1"/>
    <col min="13" max="13" width="23.33203125" customWidth="1"/>
  </cols>
  <sheetData>
    <row r="1" spans="1:13" x14ac:dyDescent="0.3">
      <c r="A1" s="161" t="s">
        <v>221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</row>
    <row r="2" spans="1:13" x14ac:dyDescent="0.3">
      <c r="A2" s="161" t="s">
        <v>222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3" x14ac:dyDescent="0.3">
      <c r="A3" s="162" t="s">
        <v>223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</row>
    <row r="4" spans="1:13" x14ac:dyDescent="0.3">
      <c r="A4" s="52" t="s">
        <v>224</v>
      </c>
      <c r="B4" s="53"/>
      <c r="C4" s="53"/>
      <c r="D4" s="54"/>
      <c r="E4" s="52" t="s">
        <v>225</v>
      </c>
      <c r="F4" s="53"/>
      <c r="G4" s="53"/>
      <c r="H4" s="53"/>
      <c r="I4" s="54"/>
      <c r="J4" s="52" t="s">
        <v>226</v>
      </c>
      <c r="K4" s="53"/>
      <c r="L4" s="53"/>
      <c r="M4" s="54"/>
    </row>
    <row r="5" spans="1:13" x14ac:dyDescent="0.3">
      <c r="A5" s="52" t="s">
        <v>0</v>
      </c>
      <c r="B5" s="54"/>
      <c r="C5" s="52" t="s">
        <v>227</v>
      </c>
      <c r="D5" s="53"/>
      <c r="E5" s="53"/>
      <c r="F5" s="53"/>
      <c r="G5" s="53"/>
      <c r="H5" s="54"/>
      <c r="I5" s="52" t="s">
        <v>56</v>
      </c>
      <c r="J5" s="53"/>
      <c r="K5" s="53"/>
      <c r="L5" s="53"/>
      <c r="M5" s="54"/>
    </row>
    <row r="6" spans="1:13" x14ac:dyDescent="0.3">
      <c r="A6" s="71" t="s">
        <v>228</v>
      </c>
      <c r="B6" s="71"/>
      <c r="C6" s="71"/>
      <c r="D6" s="71"/>
      <c r="E6" s="71"/>
      <c r="F6" s="71"/>
      <c r="G6" s="71"/>
      <c r="H6" s="71" t="s">
        <v>69</v>
      </c>
      <c r="I6" s="71"/>
      <c r="J6" s="71"/>
      <c r="K6" s="71"/>
      <c r="L6" s="71"/>
      <c r="M6" s="71"/>
    </row>
    <row r="7" spans="1:13" x14ac:dyDescent="0.3">
      <c r="A7" s="53" t="s">
        <v>70</v>
      </c>
      <c r="B7" s="53"/>
      <c r="C7" s="53"/>
      <c r="D7" s="53"/>
      <c r="E7" s="53"/>
      <c r="F7" s="53"/>
      <c r="G7" s="120"/>
      <c r="H7" s="120"/>
      <c r="I7" s="120"/>
      <c r="J7" s="120"/>
      <c r="K7" s="120"/>
      <c r="L7" s="120"/>
      <c r="M7" s="120"/>
    </row>
    <row r="8" spans="1:13" ht="38.25" customHeight="1" x14ac:dyDescent="0.3">
      <c r="A8" s="166" t="s">
        <v>27</v>
      </c>
      <c r="B8" s="166"/>
      <c r="C8" s="166"/>
      <c r="D8" s="166"/>
      <c r="E8" s="167" t="s">
        <v>28</v>
      </c>
      <c r="F8" s="167"/>
      <c r="G8" s="163" t="s">
        <v>29</v>
      </c>
      <c r="H8" s="164"/>
      <c r="I8" s="165"/>
      <c r="J8" s="163" t="s">
        <v>30</v>
      </c>
      <c r="K8" s="164"/>
      <c r="L8" s="165"/>
      <c r="M8" s="33" t="s">
        <v>31</v>
      </c>
    </row>
    <row r="9" spans="1:13" x14ac:dyDescent="0.3">
      <c r="A9" s="158" t="s">
        <v>32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60"/>
    </row>
    <row r="10" spans="1:13" x14ac:dyDescent="0.3">
      <c r="A10" s="173" t="s">
        <v>33</v>
      </c>
      <c r="B10" s="174"/>
      <c r="C10" s="174"/>
      <c r="D10" s="175"/>
      <c r="E10" s="146">
        <v>0</v>
      </c>
      <c r="F10" s="147"/>
      <c r="G10" s="146">
        <v>342448.32</v>
      </c>
      <c r="H10" s="148"/>
      <c r="I10" s="147"/>
      <c r="J10" s="149">
        <v>303911.74</v>
      </c>
      <c r="K10" s="150"/>
      <c r="L10" s="151"/>
      <c r="M10" s="41">
        <f>G10-J10</f>
        <v>38536.580000000016</v>
      </c>
    </row>
    <row r="11" spans="1:13" ht="21" customHeight="1" x14ac:dyDescent="0.3">
      <c r="A11" s="52" t="s">
        <v>34</v>
      </c>
      <c r="B11" s="53"/>
      <c r="C11" s="53"/>
      <c r="D11" s="54"/>
      <c r="E11" s="140">
        <f>SUM(E10:E10)</f>
        <v>0</v>
      </c>
      <c r="F11" s="141"/>
      <c r="G11" s="140">
        <f>SUM(G10:G10)</f>
        <v>342448.32</v>
      </c>
      <c r="H11" s="142"/>
      <c r="I11" s="141"/>
      <c r="J11" s="52">
        <f>SUM(J10:J10)</f>
        <v>303911.74</v>
      </c>
      <c r="K11" s="53"/>
      <c r="L11" s="54"/>
      <c r="M11" s="7">
        <f>SUM(M10:M10)</f>
        <v>38536.580000000016</v>
      </c>
    </row>
    <row r="12" spans="1:13" ht="21" customHeight="1" x14ac:dyDescent="0.3">
      <c r="A12" s="52" t="s">
        <v>71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4"/>
      <c r="M12" s="7">
        <v>3642.64</v>
      </c>
    </row>
    <row r="13" spans="1:13" ht="21" customHeight="1" x14ac:dyDescent="0.3">
      <c r="A13" s="52" t="s">
        <v>72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4"/>
      <c r="M13" s="7">
        <v>7285.28</v>
      </c>
    </row>
    <row r="14" spans="1:13" ht="21" customHeight="1" x14ac:dyDescent="0.3">
      <c r="A14" s="52" t="s">
        <v>68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4"/>
      <c r="M14" s="7">
        <v>668.42</v>
      </c>
    </row>
    <row r="15" spans="1:13" x14ac:dyDescent="0.3">
      <c r="A15" s="71" t="s">
        <v>12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43">
        <v>8650.65</v>
      </c>
    </row>
    <row r="16" spans="1:13" x14ac:dyDescent="0.3">
      <c r="A16" s="158" t="s">
        <v>35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60"/>
    </row>
    <row r="17" spans="1:13" ht="26.25" customHeight="1" x14ac:dyDescent="0.3">
      <c r="A17" s="143" t="s">
        <v>64</v>
      </c>
      <c r="B17" s="144"/>
      <c r="C17" s="144"/>
      <c r="D17" s="145"/>
      <c r="E17" s="146">
        <v>0</v>
      </c>
      <c r="F17" s="147"/>
      <c r="G17" s="146">
        <v>1804.52</v>
      </c>
      <c r="H17" s="148"/>
      <c r="I17" s="147"/>
      <c r="J17" s="149">
        <v>1597.34</v>
      </c>
      <c r="K17" s="150"/>
      <c r="L17" s="151"/>
      <c r="M17" s="34">
        <v>207.18</v>
      </c>
    </row>
    <row r="18" spans="1:13" ht="34.5" customHeight="1" x14ac:dyDescent="0.3">
      <c r="A18" s="155" t="s">
        <v>65</v>
      </c>
      <c r="B18" s="156"/>
      <c r="C18" s="156"/>
      <c r="D18" s="157"/>
      <c r="E18" s="132">
        <v>0</v>
      </c>
      <c r="F18" s="132"/>
      <c r="G18" s="132">
        <v>1804.52</v>
      </c>
      <c r="H18" s="132"/>
      <c r="I18" s="132"/>
      <c r="J18" s="71">
        <v>1597.44</v>
      </c>
      <c r="K18" s="71"/>
      <c r="L18" s="71"/>
      <c r="M18" s="7">
        <v>207.08</v>
      </c>
    </row>
    <row r="19" spans="1:13" ht="14.25" customHeight="1" x14ac:dyDescent="0.3">
      <c r="A19" s="52" t="s">
        <v>66</v>
      </c>
      <c r="B19" s="53"/>
      <c r="C19" s="53"/>
      <c r="D19" s="54"/>
      <c r="E19" s="140">
        <v>0</v>
      </c>
      <c r="F19" s="141"/>
      <c r="G19" s="140">
        <v>4030.66</v>
      </c>
      <c r="H19" s="142"/>
      <c r="I19" s="141"/>
      <c r="J19" s="52">
        <v>3565.72</v>
      </c>
      <c r="K19" s="53"/>
      <c r="L19" s="54"/>
      <c r="M19" s="7">
        <v>464.94</v>
      </c>
    </row>
    <row r="20" spans="1:13" ht="14.25" customHeight="1" x14ac:dyDescent="0.3">
      <c r="A20" s="52" t="s">
        <v>67</v>
      </c>
      <c r="B20" s="53"/>
      <c r="C20" s="53"/>
      <c r="D20" s="54"/>
      <c r="E20" s="140">
        <v>0</v>
      </c>
      <c r="F20" s="141"/>
      <c r="G20" s="140">
        <v>4030.67</v>
      </c>
      <c r="H20" s="142"/>
      <c r="I20" s="141"/>
      <c r="J20" s="52">
        <v>3565.99</v>
      </c>
      <c r="K20" s="53"/>
      <c r="L20" s="54"/>
      <c r="M20" s="7">
        <v>464.68</v>
      </c>
    </row>
    <row r="21" spans="1:13" x14ac:dyDescent="0.3">
      <c r="A21" s="52" t="s">
        <v>11</v>
      </c>
      <c r="B21" s="53"/>
      <c r="C21" s="53"/>
      <c r="D21" s="54"/>
      <c r="E21" s="132">
        <v>0</v>
      </c>
      <c r="F21" s="132"/>
      <c r="G21" s="52">
        <v>13476.88</v>
      </c>
      <c r="H21" s="53"/>
      <c r="I21" s="54"/>
      <c r="J21" s="52">
        <v>11897.59</v>
      </c>
      <c r="K21" s="53"/>
      <c r="L21" s="54"/>
      <c r="M21" s="8">
        <v>1579.29</v>
      </c>
    </row>
    <row r="22" spans="1:13" ht="27.75" customHeight="1" x14ac:dyDescent="0.3">
      <c r="A22" s="155" t="s">
        <v>36</v>
      </c>
      <c r="B22" s="156"/>
      <c r="C22" s="156"/>
      <c r="D22" s="157"/>
      <c r="E22" s="132">
        <f>SUM(E17:E21)</f>
        <v>0</v>
      </c>
      <c r="F22" s="132"/>
      <c r="G22" s="140">
        <f>SUM(G17:G21)</f>
        <v>25147.25</v>
      </c>
      <c r="H22" s="142"/>
      <c r="I22" s="141"/>
      <c r="J22" s="52">
        <f>SUM(J17:J21)</f>
        <v>22224.080000000002</v>
      </c>
      <c r="K22" s="53"/>
      <c r="L22" s="54"/>
      <c r="M22" s="8">
        <f>SUM(M17:M21)</f>
        <v>2923.17</v>
      </c>
    </row>
    <row r="23" spans="1:13" ht="27.75" customHeight="1" x14ac:dyDescent="0.3">
      <c r="A23" s="168" t="s">
        <v>37</v>
      </c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70"/>
    </row>
    <row r="24" spans="1:13" x14ac:dyDescent="0.3">
      <c r="A24" s="6" t="s">
        <v>16</v>
      </c>
      <c r="B24" s="166" t="s">
        <v>38</v>
      </c>
      <c r="C24" s="166"/>
      <c r="D24" s="166"/>
      <c r="E24" s="166"/>
      <c r="F24" s="166"/>
      <c r="G24" s="166"/>
      <c r="H24" s="166"/>
      <c r="I24" s="166"/>
      <c r="J24" s="166"/>
      <c r="K24" s="166"/>
      <c r="L24" s="171" t="s">
        <v>39</v>
      </c>
      <c r="M24" s="171"/>
    </row>
    <row r="25" spans="1:13" ht="22.5" customHeight="1" x14ac:dyDescent="0.3">
      <c r="A25" s="31">
        <v>1</v>
      </c>
      <c r="B25" s="172" t="s">
        <v>196</v>
      </c>
      <c r="C25" s="172"/>
      <c r="D25" s="172"/>
      <c r="E25" s="172"/>
      <c r="F25" s="172"/>
      <c r="G25" s="172"/>
      <c r="H25" s="172"/>
      <c r="I25" s="172"/>
      <c r="J25" s="172"/>
      <c r="K25" s="172"/>
      <c r="L25" s="52">
        <v>596.36</v>
      </c>
      <c r="M25" s="54"/>
    </row>
    <row r="26" spans="1:13" ht="15.75" customHeight="1" x14ac:dyDescent="0.3">
      <c r="A26" s="31">
        <v>2</v>
      </c>
      <c r="B26" s="133" t="s">
        <v>25</v>
      </c>
      <c r="C26" s="133"/>
      <c r="D26" s="133"/>
      <c r="E26" s="133"/>
      <c r="F26" s="133"/>
      <c r="G26" s="133"/>
      <c r="H26" s="133"/>
      <c r="I26" s="133"/>
      <c r="J26" s="133"/>
      <c r="K26" s="133"/>
      <c r="L26" s="52">
        <v>17002.599999999999</v>
      </c>
      <c r="M26" s="54"/>
    </row>
    <row r="27" spans="1:13" x14ac:dyDescent="0.3">
      <c r="A27" s="31">
        <v>3</v>
      </c>
      <c r="B27" s="133" t="s">
        <v>26</v>
      </c>
      <c r="C27" s="133"/>
      <c r="D27" s="133"/>
      <c r="E27" s="133"/>
      <c r="F27" s="133"/>
      <c r="G27" s="133"/>
      <c r="H27" s="133"/>
      <c r="I27" s="133"/>
      <c r="J27" s="133"/>
      <c r="K27" s="133"/>
      <c r="L27" s="71">
        <f>298.18*12</f>
        <v>3578.16</v>
      </c>
      <c r="M27" s="71"/>
    </row>
    <row r="28" spans="1:13" x14ac:dyDescent="0.3">
      <c r="A28" s="31">
        <v>4</v>
      </c>
      <c r="B28" s="133" t="s">
        <v>229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2">
        <f>261322.94-3578.16-17002.6-596.36</f>
        <v>240145.82</v>
      </c>
      <c r="M28" s="132"/>
    </row>
    <row r="29" spans="1:13" x14ac:dyDescent="0.3">
      <c r="A29" s="134" t="s">
        <v>40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6"/>
      <c r="L29" s="152">
        <f>SUM(L25:L28)</f>
        <v>261322.94</v>
      </c>
      <c r="M29" s="153"/>
    </row>
    <row r="30" spans="1:13" x14ac:dyDescent="0.3">
      <c r="A30" s="137"/>
      <c r="B30" s="138"/>
      <c r="C30" s="138"/>
      <c r="D30" s="138"/>
      <c r="E30" s="138"/>
      <c r="F30" s="138"/>
      <c r="G30" s="138"/>
      <c r="H30" s="138"/>
      <c r="I30" s="138"/>
      <c r="J30" s="138"/>
      <c r="K30" s="139"/>
      <c r="L30" s="154"/>
      <c r="M30" s="154"/>
    </row>
    <row r="31" spans="1:13" x14ac:dyDescent="0.3">
      <c r="A31" s="121" t="s">
        <v>45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3"/>
      <c r="L31" s="124">
        <v>61708.15</v>
      </c>
      <c r="M31" s="125"/>
    </row>
    <row r="32" spans="1:13" x14ac:dyDescent="0.3">
      <c r="A32" s="121" t="s">
        <v>41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3"/>
      <c r="L32" s="126">
        <v>0</v>
      </c>
      <c r="M32" s="127"/>
    </row>
    <row r="33" spans="1:13" x14ac:dyDescent="0.3">
      <c r="A33" s="121" t="s">
        <v>42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23"/>
      <c r="L33" s="130">
        <v>303911.74</v>
      </c>
      <c r="M33" s="125"/>
    </row>
    <row r="34" spans="1:13" x14ac:dyDescent="0.3">
      <c r="A34" s="121" t="s">
        <v>43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3"/>
      <c r="L34" s="126">
        <v>261322.94</v>
      </c>
      <c r="M34" s="127"/>
    </row>
    <row r="35" spans="1:13" x14ac:dyDescent="0.3">
      <c r="A35" s="121" t="s">
        <v>44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3"/>
      <c r="L35" s="126">
        <f>L33-L34</f>
        <v>42588.799999999988</v>
      </c>
      <c r="M35" s="125"/>
    </row>
    <row r="36" spans="1:13" x14ac:dyDescent="0.3">
      <c r="A36" s="32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</row>
    <row r="37" spans="1:13" x14ac:dyDescent="0.3">
      <c r="A37" s="35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29"/>
      <c r="M37" s="129"/>
    </row>
    <row r="38" spans="1:13" x14ac:dyDescent="0.3">
      <c r="A38" s="35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</row>
    <row r="39" spans="1:13" x14ac:dyDescent="0.3">
      <c r="A39" s="35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</row>
    <row r="40" spans="1:13" x14ac:dyDescent="0.3">
      <c r="A40" s="1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"/>
      <c r="M40" s="1"/>
    </row>
    <row r="41" spans="1:13" x14ac:dyDescent="0.3">
      <c r="A41" s="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</row>
    <row r="42" spans="1:13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92">
    <mergeCell ref="I5:M5"/>
    <mergeCell ref="A9:M9"/>
    <mergeCell ref="A10:D10"/>
    <mergeCell ref="E10:F10"/>
    <mergeCell ref="A7:F7"/>
    <mergeCell ref="B26:K26"/>
    <mergeCell ref="L25:M25"/>
    <mergeCell ref="L26:M26"/>
    <mergeCell ref="A22:D22"/>
    <mergeCell ref="A23:M23"/>
    <mergeCell ref="B24:K24"/>
    <mergeCell ref="L24:M24"/>
    <mergeCell ref="B25:K25"/>
    <mergeCell ref="A1:M1"/>
    <mergeCell ref="A2:M2"/>
    <mergeCell ref="A3:M3"/>
    <mergeCell ref="G8:I8"/>
    <mergeCell ref="J8:L8"/>
    <mergeCell ref="A8:D8"/>
    <mergeCell ref="E8:F8"/>
    <mergeCell ref="A6:G6"/>
    <mergeCell ref="H6:M6"/>
    <mergeCell ref="G7:K7"/>
    <mergeCell ref="L7:M7"/>
    <mergeCell ref="A4:D4"/>
    <mergeCell ref="E4:I4"/>
    <mergeCell ref="J4:M4"/>
    <mergeCell ref="A5:B5"/>
    <mergeCell ref="C5:H5"/>
    <mergeCell ref="J11:L11"/>
    <mergeCell ref="A16:M16"/>
    <mergeCell ref="A15:L15"/>
    <mergeCell ref="A13:L13"/>
    <mergeCell ref="G10:I10"/>
    <mergeCell ref="J10:L10"/>
    <mergeCell ref="A11:D11"/>
    <mergeCell ref="E11:F11"/>
    <mergeCell ref="G11:I11"/>
    <mergeCell ref="J17:L17"/>
    <mergeCell ref="A34:K34"/>
    <mergeCell ref="L28:M28"/>
    <mergeCell ref="L29:M29"/>
    <mergeCell ref="L30:M30"/>
    <mergeCell ref="L32:M32"/>
    <mergeCell ref="A18:D18"/>
    <mergeCell ref="G18:I18"/>
    <mergeCell ref="J18:L18"/>
    <mergeCell ref="A21:D21"/>
    <mergeCell ref="G21:I21"/>
    <mergeCell ref="J21:L21"/>
    <mergeCell ref="L27:M27"/>
    <mergeCell ref="E22:F22"/>
    <mergeCell ref="G22:I22"/>
    <mergeCell ref="J22:L22"/>
    <mergeCell ref="E20:F20"/>
    <mergeCell ref="G19:I19"/>
    <mergeCell ref="G20:I20"/>
    <mergeCell ref="A17:D17"/>
    <mergeCell ref="E17:F17"/>
    <mergeCell ref="G17:I17"/>
    <mergeCell ref="B41:K41"/>
    <mergeCell ref="L41:M41"/>
    <mergeCell ref="A31:K31"/>
    <mergeCell ref="L31:M31"/>
    <mergeCell ref="L34:M34"/>
    <mergeCell ref="L35:M35"/>
    <mergeCell ref="L36:M36"/>
    <mergeCell ref="L37:M37"/>
    <mergeCell ref="L38:M38"/>
    <mergeCell ref="L39:M39"/>
    <mergeCell ref="L33:M33"/>
    <mergeCell ref="B36:K36"/>
    <mergeCell ref="B37:K37"/>
    <mergeCell ref="B38:K38"/>
    <mergeCell ref="B39:K39"/>
    <mergeCell ref="A35:K35"/>
    <mergeCell ref="J19:L19"/>
    <mergeCell ref="J20:L20"/>
    <mergeCell ref="A12:L12"/>
    <mergeCell ref="A14:L14"/>
    <mergeCell ref="B40:K40"/>
    <mergeCell ref="E21:F21"/>
    <mergeCell ref="E18:F18"/>
    <mergeCell ref="B27:K27"/>
    <mergeCell ref="B28:K28"/>
    <mergeCell ref="A29:K29"/>
    <mergeCell ref="A30:K30"/>
    <mergeCell ref="A32:K32"/>
    <mergeCell ref="A33:K33"/>
    <mergeCell ref="A19:D19"/>
    <mergeCell ref="A20:D20"/>
    <mergeCell ref="E19:F19"/>
  </mergeCells>
  <pageMargins left="0.39370078740157483" right="7.874015748031496E-2" top="0.35433070866141736" bottom="0.35433070866141736" header="0" footer="0"/>
  <pageSetup scale="88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Лицевой счет  7-й Новый 100-1</vt:lpstr>
      <vt:lpstr>СОДЕРЖАНИЕ ЖИЛЬЯ</vt:lpstr>
      <vt:lpstr>ОТЧЕТ 7-й Новый 100-1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</cp:lastModifiedBy>
  <cp:lastPrinted>2022-03-05T22:21:00Z</cp:lastPrinted>
  <dcterms:created xsi:type="dcterms:W3CDTF">2015-06-05T18:19:34Z</dcterms:created>
  <dcterms:modified xsi:type="dcterms:W3CDTF">2023-03-30T17:50:10Z</dcterms:modified>
</cp:coreProperties>
</file>